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U:\DR028\DRAO\SEE\3-ÉTUDES-ÉVALUATIONS\Métiers en tension\2023 (tensions 2022)\"/>
    </mc:Choice>
  </mc:AlternateContent>
  <bookViews>
    <workbookView xWindow="0" yWindow="0" windowWidth="16215" windowHeight="7755" tabRatio="890"/>
  </bookViews>
  <sheets>
    <sheet name="Sommaire" sheetId="2" r:id="rId1"/>
    <sheet name="Méthodologie" sheetId="1" r:id="rId2"/>
    <sheet name="Normandie" sheetId="41" r:id="rId3"/>
    <sheet name="14" sheetId="10" r:id="rId4"/>
    <sheet name="27" sheetId="45" r:id="rId5"/>
    <sheet name="50" sheetId="43" r:id="rId6"/>
    <sheet name="61" sheetId="44" r:id="rId7"/>
    <sheet name="76" sheetId="42" r:id="rId8"/>
    <sheet name="2801" sheetId="3" r:id="rId9"/>
    <sheet name="2802" sheetId="46" r:id="rId10"/>
    <sheet name="2803" sheetId="47" r:id="rId11"/>
    <sheet name="2804" sheetId="48" r:id="rId12"/>
    <sheet name="2805" sheetId="49" r:id="rId13"/>
    <sheet name="2806" sheetId="50" r:id="rId14"/>
    <sheet name="2807" sheetId="51" r:id="rId15"/>
    <sheet name="2808" sheetId="52" r:id="rId16"/>
    <sheet name="2809" sheetId="53" r:id="rId17"/>
    <sheet name="2810" sheetId="54" r:id="rId18"/>
    <sheet name="2811" sheetId="55" r:id="rId19"/>
    <sheet name="2812" sheetId="56" r:id="rId20"/>
    <sheet name="2813" sheetId="57" r:id="rId21"/>
    <sheet name="2814" sheetId="58" r:id="rId22"/>
    <sheet name="2816" sheetId="59" r:id="rId23"/>
    <sheet name="2817" sheetId="60" r:id="rId24"/>
    <sheet name="2818" sheetId="61" r:id="rId25"/>
    <sheet name="2819" sheetId="62" r:id="rId26"/>
    <sheet name="2820" sheetId="63" r:id="rId27"/>
    <sheet name="2821" sheetId="64" r:id="rId28"/>
    <sheet name="2822" sheetId="65" r:id="rId29"/>
    <sheet name="2823" sheetId="66" r:id="rId30"/>
    <sheet name="2824" sheetId="67" r:id="rId31"/>
    <sheet name="2825" sheetId="68" r:id="rId32"/>
    <sheet name="2826" sheetId="69" r:id="rId33"/>
    <sheet name="2827" sheetId="70" r:id="rId34"/>
    <sheet name="2828" sheetId="71" r:id="rId35"/>
  </sheets>
  <externalReferences>
    <externalReference r:id="rId36"/>
  </externalReferences>
  <definedNames>
    <definedName name="choix">[1]SOMMAIRE!$F$12</definedName>
    <definedName name="Depart">Sommaire!$D$11</definedName>
    <definedName name="Depts">[1]corres!$B$119:$B$124</definedName>
    <definedName name="Perim">[1]SOMMAIRE!$C$15</definedName>
    <definedName name="Perimetre">[1]corres!$D$119:$D$121</definedName>
    <definedName name="_xlnm.Print_Area" localSheetId="3">'14'!$A$1:$H$99</definedName>
    <definedName name="_xlnm.Print_Area" localSheetId="4">'27'!$A$1:$H$99</definedName>
    <definedName name="_xlnm.Print_Area" localSheetId="8">'2801'!$A$1:$H$79</definedName>
    <definedName name="_xlnm.Print_Area" localSheetId="9">'2802'!$A$1:$H$79</definedName>
    <definedName name="_xlnm.Print_Area" localSheetId="10">'2803'!$A$1:$H$79</definedName>
    <definedName name="_xlnm.Print_Area" localSheetId="11">'2804'!$A$1:$H$79</definedName>
    <definedName name="_xlnm.Print_Area" localSheetId="12">'2805'!$A$1:$H$79</definedName>
    <definedName name="_xlnm.Print_Area" localSheetId="13">'2806'!$A$1:$H$79</definedName>
    <definedName name="_xlnm.Print_Area" localSheetId="14">'2807'!$A$1:$H$79</definedName>
    <definedName name="_xlnm.Print_Area" localSheetId="15">'2808'!$A$1:$H$79</definedName>
    <definedName name="_xlnm.Print_Area" localSheetId="16">'2809'!$A$1:$H$79</definedName>
    <definedName name="_xlnm.Print_Area" localSheetId="17">'2810'!$A$1:$H$79</definedName>
    <definedName name="_xlnm.Print_Area" localSheetId="18">'2811'!$A$1:$H$79</definedName>
    <definedName name="_xlnm.Print_Area" localSheetId="19">'2812'!$A$1:$H$79</definedName>
    <definedName name="_xlnm.Print_Area" localSheetId="20">'2813'!$A$1:$H$79</definedName>
    <definedName name="_xlnm.Print_Area" localSheetId="21">'2814'!$A$1:$H$79</definedName>
    <definedName name="_xlnm.Print_Area" localSheetId="22">'2816'!$A$1:$H$79</definedName>
    <definedName name="_xlnm.Print_Area" localSheetId="23">'2817'!$A$1:$H$79</definedName>
    <definedName name="_xlnm.Print_Area" localSheetId="24">'2818'!$A$1:$H$79</definedName>
    <definedName name="_xlnm.Print_Area" localSheetId="25">'2819'!$A$1:$H$79</definedName>
    <definedName name="_xlnm.Print_Area" localSheetId="26">'2820'!$A$1:$H$79</definedName>
    <definedName name="_xlnm.Print_Area" localSheetId="27">'2821'!$A$1:$H$79</definedName>
    <definedName name="_xlnm.Print_Area" localSheetId="28">'2822'!$A$1:$H$79</definedName>
    <definedName name="_xlnm.Print_Area" localSheetId="29">'2823'!$A$1:$H$79</definedName>
    <definedName name="_xlnm.Print_Area" localSheetId="30">'2824'!$A$1:$H$79</definedName>
    <definedName name="_xlnm.Print_Area" localSheetId="31">'2825'!$A$1:$H$79</definedName>
    <definedName name="_xlnm.Print_Area" localSheetId="32">'2826'!$A$1:$H$79</definedName>
    <definedName name="_xlnm.Print_Area" localSheetId="33">'2827'!$A$1:$H$79</definedName>
    <definedName name="_xlnm.Print_Area" localSheetId="34">'2828'!$A$1:$H$79</definedName>
    <definedName name="_xlnm.Print_Area" localSheetId="5">'50'!$A$1:$H$99</definedName>
    <definedName name="_xlnm.Print_Area" localSheetId="6">'61'!$A$1:$H$99</definedName>
    <definedName name="_xlnm.Print_Area" localSheetId="7">'76'!$A$1:$H$99</definedName>
    <definedName name="_xlnm.Print_Area" localSheetId="1">Méthodologie!$A$1:$H$23</definedName>
    <definedName name="_xlnm.Print_Area" localSheetId="2">Normandie!$A$1:$H$99</definedName>
    <definedName name="_xlnm.Print_Area" localSheetId="0">Sommaire!$B$1:$J$54</definedName>
  </definedNames>
  <calcPr calcId="152511"/>
</workbook>
</file>

<file path=xl/calcChain.xml><?xml version="1.0" encoding="utf-8"?>
<calcChain xmlns="http://schemas.openxmlformats.org/spreadsheetml/2006/main">
  <c r="H78" i="71" l="1"/>
  <c r="G78" i="71"/>
  <c r="F78" i="71"/>
  <c r="E78" i="71"/>
  <c r="D78" i="71"/>
  <c r="C78" i="71"/>
  <c r="B78" i="71"/>
  <c r="H77" i="71"/>
  <c r="G77" i="71"/>
  <c r="F77" i="71"/>
  <c r="E77" i="71"/>
  <c r="D77" i="71"/>
  <c r="C77" i="71"/>
  <c r="B77" i="71"/>
  <c r="H76" i="71"/>
  <c r="G76" i="71"/>
  <c r="F76" i="71"/>
  <c r="E76" i="71"/>
  <c r="D76" i="71"/>
  <c r="C76" i="71"/>
  <c r="B76" i="71"/>
  <c r="H75" i="71"/>
  <c r="G75" i="71"/>
  <c r="F75" i="71"/>
  <c r="E75" i="71"/>
  <c r="D75" i="71"/>
  <c r="C75" i="71"/>
  <c r="B75" i="71"/>
  <c r="H74" i="71"/>
  <c r="G74" i="71"/>
  <c r="F74" i="71"/>
  <c r="E74" i="71"/>
  <c r="D74" i="71"/>
  <c r="C74" i="71"/>
  <c r="B74" i="71"/>
  <c r="H73" i="71"/>
  <c r="G73" i="71"/>
  <c r="F73" i="71"/>
  <c r="E73" i="71"/>
  <c r="D73" i="71"/>
  <c r="C73" i="71"/>
  <c r="B73" i="71"/>
  <c r="H72" i="71"/>
  <c r="G72" i="71"/>
  <c r="F72" i="71"/>
  <c r="E72" i="71"/>
  <c r="D72" i="71"/>
  <c r="C72" i="71"/>
  <c r="B72" i="71"/>
  <c r="H71" i="71"/>
  <c r="G71" i="71"/>
  <c r="F71" i="71"/>
  <c r="E71" i="71"/>
  <c r="D71" i="71"/>
  <c r="C71" i="71"/>
  <c r="B71" i="71"/>
  <c r="H70" i="71"/>
  <c r="G70" i="71"/>
  <c r="F70" i="71"/>
  <c r="E70" i="71"/>
  <c r="D70" i="71"/>
  <c r="C70" i="71"/>
  <c r="B70" i="71"/>
  <c r="H69" i="71"/>
  <c r="G69" i="71"/>
  <c r="F69" i="71"/>
  <c r="E69" i="71"/>
  <c r="D69" i="71"/>
  <c r="C69" i="71"/>
  <c r="B69" i="71"/>
  <c r="B50" i="71"/>
  <c r="B67" i="71" s="1"/>
  <c r="R30" i="71"/>
  <c r="R29" i="71"/>
  <c r="R28" i="71"/>
  <c r="R27" i="71"/>
  <c r="R26" i="71"/>
  <c r="R25" i="71"/>
  <c r="R24" i="71"/>
  <c r="R23" i="71"/>
  <c r="R22" i="71"/>
  <c r="R21" i="71"/>
  <c r="R20" i="71"/>
  <c r="R19" i="71"/>
  <c r="R18" i="71"/>
  <c r="R17" i="71"/>
  <c r="H78" i="70"/>
  <c r="G78" i="70"/>
  <c r="F78" i="70"/>
  <c r="E78" i="70"/>
  <c r="D78" i="70"/>
  <c r="C78" i="70"/>
  <c r="B78" i="70"/>
  <c r="H77" i="70"/>
  <c r="G77" i="70"/>
  <c r="F77" i="70"/>
  <c r="E77" i="70"/>
  <c r="D77" i="70"/>
  <c r="C77" i="70"/>
  <c r="B77" i="70"/>
  <c r="H76" i="70"/>
  <c r="G76" i="70"/>
  <c r="F76" i="70"/>
  <c r="E76" i="70"/>
  <c r="D76" i="70"/>
  <c r="C76" i="70"/>
  <c r="B76" i="70"/>
  <c r="H75" i="70"/>
  <c r="G75" i="70"/>
  <c r="F75" i="70"/>
  <c r="E75" i="70"/>
  <c r="D75" i="70"/>
  <c r="C75" i="70"/>
  <c r="B75" i="70"/>
  <c r="H74" i="70"/>
  <c r="G74" i="70"/>
  <c r="F74" i="70"/>
  <c r="E74" i="70"/>
  <c r="D74" i="70"/>
  <c r="C74" i="70"/>
  <c r="B74" i="70"/>
  <c r="H73" i="70"/>
  <c r="G73" i="70"/>
  <c r="F73" i="70"/>
  <c r="E73" i="70"/>
  <c r="D73" i="70"/>
  <c r="C73" i="70"/>
  <c r="B73" i="70"/>
  <c r="H72" i="70"/>
  <c r="G72" i="70"/>
  <c r="F72" i="70"/>
  <c r="E72" i="70"/>
  <c r="D72" i="70"/>
  <c r="C72" i="70"/>
  <c r="B72" i="70"/>
  <c r="H71" i="70"/>
  <c r="G71" i="70"/>
  <c r="F71" i="70"/>
  <c r="E71" i="70"/>
  <c r="D71" i="70"/>
  <c r="C71" i="70"/>
  <c r="B71" i="70"/>
  <c r="H70" i="70"/>
  <c r="G70" i="70"/>
  <c r="F70" i="70"/>
  <c r="E70" i="70"/>
  <c r="D70" i="70"/>
  <c r="C70" i="70"/>
  <c r="B70" i="70"/>
  <c r="H69" i="70"/>
  <c r="G69" i="70"/>
  <c r="F69" i="70"/>
  <c r="E69" i="70"/>
  <c r="D69" i="70"/>
  <c r="C69" i="70"/>
  <c r="B69" i="70"/>
  <c r="B50" i="70"/>
  <c r="B67" i="70" s="1"/>
  <c r="R30" i="70"/>
  <c r="R29" i="70"/>
  <c r="R28" i="70"/>
  <c r="R27" i="70"/>
  <c r="R26" i="70"/>
  <c r="R25" i="70"/>
  <c r="R24" i="70"/>
  <c r="R23" i="70"/>
  <c r="R22" i="70"/>
  <c r="R21" i="70"/>
  <c r="R20" i="70"/>
  <c r="R19" i="70"/>
  <c r="R18" i="70"/>
  <c r="R17" i="70"/>
  <c r="H78" i="69"/>
  <c r="G78" i="69"/>
  <c r="F78" i="69"/>
  <c r="E78" i="69"/>
  <c r="D78" i="69"/>
  <c r="C78" i="69"/>
  <c r="B78" i="69"/>
  <c r="H77" i="69"/>
  <c r="G77" i="69"/>
  <c r="F77" i="69"/>
  <c r="E77" i="69"/>
  <c r="D77" i="69"/>
  <c r="C77" i="69"/>
  <c r="B77" i="69"/>
  <c r="H76" i="69"/>
  <c r="G76" i="69"/>
  <c r="F76" i="69"/>
  <c r="E76" i="69"/>
  <c r="D76" i="69"/>
  <c r="C76" i="69"/>
  <c r="B76" i="69"/>
  <c r="H75" i="69"/>
  <c r="G75" i="69"/>
  <c r="F75" i="69"/>
  <c r="E75" i="69"/>
  <c r="D75" i="69"/>
  <c r="C75" i="69"/>
  <c r="B75" i="69"/>
  <c r="H74" i="69"/>
  <c r="G74" i="69"/>
  <c r="F74" i="69"/>
  <c r="E74" i="69"/>
  <c r="D74" i="69"/>
  <c r="C74" i="69"/>
  <c r="B74" i="69"/>
  <c r="H73" i="69"/>
  <c r="G73" i="69"/>
  <c r="F73" i="69"/>
  <c r="E73" i="69"/>
  <c r="D73" i="69"/>
  <c r="C73" i="69"/>
  <c r="B73" i="69"/>
  <c r="H72" i="69"/>
  <c r="G72" i="69"/>
  <c r="F72" i="69"/>
  <c r="E72" i="69"/>
  <c r="D72" i="69"/>
  <c r="C72" i="69"/>
  <c r="B72" i="69"/>
  <c r="H71" i="69"/>
  <c r="G71" i="69"/>
  <c r="F71" i="69"/>
  <c r="E71" i="69"/>
  <c r="D71" i="69"/>
  <c r="C71" i="69"/>
  <c r="B71" i="69"/>
  <c r="H70" i="69"/>
  <c r="G70" i="69"/>
  <c r="F70" i="69"/>
  <c r="E70" i="69"/>
  <c r="D70" i="69"/>
  <c r="C70" i="69"/>
  <c r="B70" i="69"/>
  <c r="H69" i="69"/>
  <c r="G69" i="69"/>
  <c r="F69" i="69"/>
  <c r="E69" i="69"/>
  <c r="D69" i="69"/>
  <c r="C69" i="69"/>
  <c r="B79" i="69" s="1"/>
  <c r="B69" i="69"/>
  <c r="B50" i="69"/>
  <c r="B67" i="69" s="1"/>
  <c r="R30" i="69"/>
  <c r="R29" i="69"/>
  <c r="R28" i="69"/>
  <c r="R27" i="69"/>
  <c r="R26" i="69"/>
  <c r="R25" i="69"/>
  <c r="R24" i="69"/>
  <c r="R23" i="69"/>
  <c r="R22" i="69"/>
  <c r="R21" i="69"/>
  <c r="R20" i="69"/>
  <c r="R19" i="69"/>
  <c r="R18" i="69"/>
  <c r="R17" i="69"/>
  <c r="H78" i="68"/>
  <c r="G78" i="68"/>
  <c r="F78" i="68"/>
  <c r="E78" i="68"/>
  <c r="D78" i="68"/>
  <c r="C78" i="68"/>
  <c r="B78" i="68"/>
  <c r="H77" i="68"/>
  <c r="G77" i="68"/>
  <c r="F77" i="68"/>
  <c r="E77" i="68"/>
  <c r="D77" i="68"/>
  <c r="C77" i="68"/>
  <c r="B77" i="68"/>
  <c r="H76" i="68"/>
  <c r="G76" i="68"/>
  <c r="F76" i="68"/>
  <c r="E76" i="68"/>
  <c r="D76" i="68"/>
  <c r="C76" i="68"/>
  <c r="B76" i="68"/>
  <c r="H75" i="68"/>
  <c r="G75" i="68"/>
  <c r="F75" i="68"/>
  <c r="E75" i="68"/>
  <c r="D75" i="68"/>
  <c r="C75" i="68"/>
  <c r="B75" i="68"/>
  <c r="H74" i="68"/>
  <c r="G74" i="68"/>
  <c r="F74" i="68"/>
  <c r="E74" i="68"/>
  <c r="D74" i="68"/>
  <c r="C74" i="68"/>
  <c r="B74" i="68"/>
  <c r="H73" i="68"/>
  <c r="G73" i="68"/>
  <c r="F73" i="68"/>
  <c r="E73" i="68"/>
  <c r="D73" i="68"/>
  <c r="C73" i="68"/>
  <c r="B73" i="68"/>
  <c r="H72" i="68"/>
  <c r="G72" i="68"/>
  <c r="F72" i="68"/>
  <c r="E72" i="68"/>
  <c r="D72" i="68"/>
  <c r="C72" i="68"/>
  <c r="B72" i="68"/>
  <c r="H71" i="68"/>
  <c r="G71" i="68"/>
  <c r="F71" i="68"/>
  <c r="E71" i="68"/>
  <c r="D71" i="68"/>
  <c r="C71" i="68"/>
  <c r="B71" i="68"/>
  <c r="H70" i="68"/>
  <c r="G70" i="68"/>
  <c r="F70" i="68"/>
  <c r="E70" i="68"/>
  <c r="D70" i="68"/>
  <c r="C70" i="68"/>
  <c r="B70" i="68"/>
  <c r="H69" i="68"/>
  <c r="G69" i="68"/>
  <c r="F69" i="68"/>
  <c r="E69" i="68"/>
  <c r="D69" i="68"/>
  <c r="C69" i="68"/>
  <c r="B79" i="68" s="1"/>
  <c r="B69" i="68"/>
  <c r="B50" i="68"/>
  <c r="B67" i="68" s="1"/>
  <c r="R30" i="68"/>
  <c r="R29" i="68"/>
  <c r="R28" i="68"/>
  <c r="R27" i="68"/>
  <c r="R26" i="68"/>
  <c r="R25" i="68"/>
  <c r="R24" i="68"/>
  <c r="R23" i="68"/>
  <c r="R22" i="68"/>
  <c r="R21" i="68"/>
  <c r="R20" i="68"/>
  <c r="R19" i="68"/>
  <c r="R18" i="68"/>
  <c r="R17" i="68"/>
  <c r="U30" i="68" s="1"/>
  <c r="V30" i="68" s="1"/>
  <c r="H78" i="67"/>
  <c r="G78" i="67"/>
  <c r="F78" i="67"/>
  <c r="E78" i="67"/>
  <c r="D78" i="67"/>
  <c r="C78" i="67"/>
  <c r="B78" i="67"/>
  <c r="H77" i="67"/>
  <c r="G77" i="67"/>
  <c r="F77" i="67"/>
  <c r="E77" i="67"/>
  <c r="D77" i="67"/>
  <c r="C77" i="67"/>
  <c r="B77" i="67"/>
  <c r="H76" i="67"/>
  <c r="G76" i="67"/>
  <c r="F76" i="67"/>
  <c r="E76" i="67"/>
  <c r="D76" i="67"/>
  <c r="C76" i="67"/>
  <c r="B76" i="67"/>
  <c r="H75" i="67"/>
  <c r="G75" i="67"/>
  <c r="F75" i="67"/>
  <c r="E75" i="67"/>
  <c r="D75" i="67"/>
  <c r="C75" i="67"/>
  <c r="B75" i="67"/>
  <c r="H74" i="67"/>
  <c r="G74" i="67"/>
  <c r="F74" i="67"/>
  <c r="E74" i="67"/>
  <c r="D74" i="67"/>
  <c r="C74" i="67"/>
  <c r="B74" i="67"/>
  <c r="H73" i="67"/>
  <c r="G73" i="67"/>
  <c r="F73" i="67"/>
  <c r="E73" i="67"/>
  <c r="D73" i="67"/>
  <c r="C73" i="67"/>
  <c r="B73" i="67"/>
  <c r="H72" i="67"/>
  <c r="G72" i="67"/>
  <c r="F72" i="67"/>
  <c r="E72" i="67"/>
  <c r="D72" i="67"/>
  <c r="C72" i="67"/>
  <c r="B72" i="67"/>
  <c r="H71" i="67"/>
  <c r="G71" i="67"/>
  <c r="F71" i="67"/>
  <c r="E71" i="67"/>
  <c r="D71" i="67"/>
  <c r="C71" i="67"/>
  <c r="B71" i="67"/>
  <c r="H70" i="67"/>
  <c r="G70" i="67"/>
  <c r="F70" i="67"/>
  <c r="E70" i="67"/>
  <c r="D70" i="67"/>
  <c r="C70" i="67"/>
  <c r="B70" i="67"/>
  <c r="H69" i="67"/>
  <c r="G69" i="67"/>
  <c r="F69" i="67"/>
  <c r="E69" i="67"/>
  <c r="D69" i="67"/>
  <c r="C69" i="67"/>
  <c r="B79" i="67" s="1"/>
  <c r="B69" i="67"/>
  <c r="B50" i="67"/>
  <c r="B67" i="67" s="1"/>
  <c r="R30" i="67"/>
  <c r="R29" i="67"/>
  <c r="R28" i="67"/>
  <c r="R27" i="67"/>
  <c r="R26" i="67"/>
  <c r="R25" i="67"/>
  <c r="R24" i="67"/>
  <c r="R23" i="67"/>
  <c r="R22" i="67"/>
  <c r="R21" i="67"/>
  <c r="R20" i="67"/>
  <c r="R19" i="67"/>
  <c r="R18" i="67"/>
  <c r="R17" i="67"/>
  <c r="H78" i="66"/>
  <c r="G78" i="66"/>
  <c r="F78" i="66"/>
  <c r="E78" i="66"/>
  <c r="D78" i="66"/>
  <c r="C78" i="66"/>
  <c r="B78" i="66"/>
  <c r="H77" i="66"/>
  <c r="G77" i="66"/>
  <c r="F77" i="66"/>
  <c r="E77" i="66"/>
  <c r="D77" i="66"/>
  <c r="C77" i="66"/>
  <c r="B77" i="66"/>
  <c r="H76" i="66"/>
  <c r="G76" i="66"/>
  <c r="F76" i="66"/>
  <c r="E76" i="66"/>
  <c r="D76" i="66"/>
  <c r="C76" i="66"/>
  <c r="B76" i="66"/>
  <c r="H75" i="66"/>
  <c r="G75" i="66"/>
  <c r="F75" i="66"/>
  <c r="E75" i="66"/>
  <c r="D75" i="66"/>
  <c r="C75" i="66"/>
  <c r="B75" i="66"/>
  <c r="H74" i="66"/>
  <c r="G74" i="66"/>
  <c r="F74" i="66"/>
  <c r="E74" i="66"/>
  <c r="D74" i="66"/>
  <c r="C74" i="66"/>
  <c r="B74" i="66"/>
  <c r="H73" i="66"/>
  <c r="G73" i="66"/>
  <c r="F73" i="66"/>
  <c r="E73" i="66"/>
  <c r="D73" i="66"/>
  <c r="C73" i="66"/>
  <c r="B73" i="66"/>
  <c r="H72" i="66"/>
  <c r="G72" i="66"/>
  <c r="F72" i="66"/>
  <c r="E72" i="66"/>
  <c r="D72" i="66"/>
  <c r="C72" i="66"/>
  <c r="B72" i="66"/>
  <c r="H71" i="66"/>
  <c r="G71" i="66"/>
  <c r="F71" i="66"/>
  <c r="E71" i="66"/>
  <c r="D71" i="66"/>
  <c r="C71" i="66"/>
  <c r="B71" i="66"/>
  <c r="H70" i="66"/>
  <c r="G70" i="66"/>
  <c r="F70" i="66"/>
  <c r="E70" i="66"/>
  <c r="D70" i="66"/>
  <c r="C70" i="66"/>
  <c r="B70" i="66"/>
  <c r="H69" i="66"/>
  <c r="G69" i="66"/>
  <c r="F69" i="66"/>
  <c r="E69" i="66"/>
  <c r="D69" i="66"/>
  <c r="C69" i="66"/>
  <c r="B69" i="66"/>
  <c r="B67" i="66"/>
  <c r="B50" i="66"/>
  <c r="R30" i="66"/>
  <c r="R29" i="66"/>
  <c r="R28" i="66"/>
  <c r="R27" i="66"/>
  <c r="R26" i="66"/>
  <c r="R25" i="66"/>
  <c r="R24" i="66"/>
  <c r="R23" i="66"/>
  <c r="R22" i="66"/>
  <c r="R21" i="66"/>
  <c r="R20" i="66"/>
  <c r="R19" i="66"/>
  <c r="R18" i="66"/>
  <c r="R17" i="66"/>
  <c r="H78" i="65"/>
  <c r="G78" i="65"/>
  <c r="F78" i="65"/>
  <c r="E78" i="65"/>
  <c r="D78" i="65"/>
  <c r="C78" i="65"/>
  <c r="B78" i="65"/>
  <c r="H77" i="65"/>
  <c r="G77" i="65"/>
  <c r="F77" i="65"/>
  <c r="E77" i="65"/>
  <c r="D77" i="65"/>
  <c r="C77" i="65"/>
  <c r="B77" i="65"/>
  <c r="H76" i="65"/>
  <c r="G76" i="65"/>
  <c r="F76" i="65"/>
  <c r="E76" i="65"/>
  <c r="D76" i="65"/>
  <c r="C76" i="65"/>
  <c r="B76" i="65"/>
  <c r="H75" i="65"/>
  <c r="G75" i="65"/>
  <c r="F75" i="65"/>
  <c r="E75" i="65"/>
  <c r="D75" i="65"/>
  <c r="C75" i="65"/>
  <c r="B75" i="65"/>
  <c r="H74" i="65"/>
  <c r="G74" i="65"/>
  <c r="F74" i="65"/>
  <c r="E74" i="65"/>
  <c r="D74" i="65"/>
  <c r="C74" i="65"/>
  <c r="B74" i="65"/>
  <c r="H73" i="65"/>
  <c r="G73" i="65"/>
  <c r="F73" i="65"/>
  <c r="E73" i="65"/>
  <c r="D73" i="65"/>
  <c r="C73" i="65"/>
  <c r="B73" i="65"/>
  <c r="H72" i="65"/>
  <c r="G72" i="65"/>
  <c r="F72" i="65"/>
  <c r="E72" i="65"/>
  <c r="D72" i="65"/>
  <c r="C72" i="65"/>
  <c r="B72" i="65"/>
  <c r="H71" i="65"/>
  <c r="G71" i="65"/>
  <c r="F71" i="65"/>
  <c r="E71" i="65"/>
  <c r="D71" i="65"/>
  <c r="C71" i="65"/>
  <c r="B71" i="65"/>
  <c r="H70" i="65"/>
  <c r="G70" i="65"/>
  <c r="F70" i="65"/>
  <c r="E70" i="65"/>
  <c r="D70" i="65"/>
  <c r="C70" i="65"/>
  <c r="B70" i="65"/>
  <c r="H69" i="65"/>
  <c r="G69" i="65"/>
  <c r="F69" i="65"/>
  <c r="E69" i="65"/>
  <c r="D69" i="65"/>
  <c r="C69" i="65"/>
  <c r="B79" i="65" s="1"/>
  <c r="B69" i="65"/>
  <c r="B50" i="65"/>
  <c r="B67" i="65" s="1"/>
  <c r="R30" i="65"/>
  <c r="R29" i="65"/>
  <c r="R28" i="65"/>
  <c r="R27" i="65"/>
  <c r="R26" i="65"/>
  <c r="R25" i="65"/>
  <c r="R24" i="65"/>
  <c r="R23" i="65"/>
  <c r="R22" i="65"/>
  <c r="R21" i="65"/>
  <c r="R20" i="65"/>
  <c r="R19" i="65"/>
  <c r="R18" i="65"/>
  <c r="R17" i="65"/>
  <c r="U30" i="65" s="1"/>
  <c r="V30" i="65" s="1"/>
  <c r="H78" i="64"/>
  <c r="G78" i="64"/>
  <c r="F78" i="64"/>
  <c r="E78" i="64"/>
  <c r="D78" i="64"/>
  <c r="C78" i="64"/>
  <c r="B78" i="64"/>
  <c r="H77" i="64"/>
  <c r="G77" i="64"/>
  <c r="F77" i="64"/>
  <c r="E77" i="64"/>
  <c r="D77" i="64"/>
  <c r="C77" i="64"/>
  <c r="B77" i="64"/>
  <c r="H76" i="64"/>
  <c r="G76" i="64"/>
  <c r="F76" i="64"/>
  <c r="E76" i="64"/>
  <c r="D76" i="64"/>
  <c r="C76" i="64"/>
  <c r="B76" i="64"/>
  <c r="H75" i="64"/>
  <c r="G75" i="64"/>
  <c r="F75" i="64"/>
  <c r="E75" i="64"/>
  <c r="D75" i="64"/>
  <c r="C75" i="64"/>
  <c r="B75" i="64"/>
  <c r="H74" i="64"/>
  <c r="G74" i="64"/>
  <c r="F74" i="64"/>
  <c r="E74" i="64"/>
  <c r="D74" i="64"/>
  <c r="C74" i="64"/>
  <c r="B74" i="64"/>
  <c r="H73" i="64"/>
  <c r="G73" i="64"/>
  <c r="F73" i="64"/>
  <c r="E73" i="64"/>
  <c r="D73" i="64"/>
  <c r="C73" i="64"/>
  <c r="B73" i="64"/>
  <c r="H72" i="64"/>
  <c r="G72" i="64"/>
  <c r="F72" i="64"/>
  <c r="E72" i="64"/>
  <c r="D72" i="64"/>
  <c r="C72" i="64"/>
  <c r="B72" i="64"/>
  <c r="H71" i="64"/>
  <c r="G71" i="64"/>
  <c r="F71" i="64"/>
  <c r="E71" i="64"/>
  <c r="D71" i="64"/>
  <c r="C71" i="64"/>
  <c r="B71" i="64"/>
  <c r="H70" i="64"/>
  <c r="G70" i="64"/>
  <c r="F70" i="64"/>
  <c r="E70" i="64"/>
  <c r="D70" i="64"/>
  <c r="C70" i="64"/>
  <c r="B70" i="64"/>
  <c r="H69" i="64"/>
  <c r="G69" i="64"/>
  <c r="F69" i="64"/>
  <c r="E69" i="64"/>
  <c r="D69" i="64"/>
  <c r="C69" i="64"/>
  <c r="B69" i="64"/>
  <c r="B50" i="64"/>
  <c r="B67" i="64" s="1"/>
  <c r="R30" i="64"/>
  <c r="R29" i="64"/>
  <c r="R28" i="64"/>
  <c r="R27" i="64"/>
  <c r="R26" i="64"/>
  <c r="R25" i="64"/>
  <c r="R24" i="64"/>
  <c r="R23" i="64"/>
  <c r="R22" i="64"/>
  <c r="R21" i="64"/>
  <c r="R20" i="64"/>
  <c r="R19" i="64"/>
  <c r="R18" i="64"/>
  <c r="R17" i="64"/>
  <c r="H78" i="63"/>
  <c r="G78" i="63"/>
  <c r="F78" i="63"/>
  <c r="E78" i="63"/>
  <c r="D78" i="63"/>
  <c r="C78" i="63"/>
  <c r="B78" i="63"/>
  <c r="H77" i="63"/>
  <c r="G77" i="63"/>
  <c r="F77" i="63"/>
  <c r="E77" i="63"/>
  <c r="D77" i="63"/>
  <c r="C77" i="63"/>
  <c r="B77" i="63"/>
  <c r="H76" i="63"/>
  <c r="G76" i="63"/>
  <c r="F76" i="63"/>
  <c r="E76" i="63"/>
  <c r="D76" i="63"/>
  <c r="C76" i="63"/>
  <c r="B76" i="63"/>
  <c r="H75" i="63"/>
  <c r="G75" i="63"/>
  <c r="F75" i="63"/>
  <c r="E75" i="63"/>
  <c r="D75" i="63"/>
  <c r="C75" i="63"/>
  <c r="B75" i="63"/>
  <c r="H74" i="63"/>
  <c r="G74" i="63"/>
  <c r="F74" i="63"/>
  <c r="E74" i="63"/>
  <c r="D74" i="63"/>
  <c r="C74" i="63"/>
  <c r="B74" i="63"/>
  <c r="H73" i="63"/>
  <c r="G73" i="63"/>
  <c r="F73" i="63"/>
  <c r="E73" i="63"/>
  <c r="D73" i="63"/>
  <c r="C73" i="63"/>
  <c r="B73" i="63"/>
  <c r="H72" i="63"/>
  <c r="G72" i="63"/>
  <c r="F72" i="63"/>
  <c r="E72" i="63"/>
  <c r="D72" i="63"/>
  <c r="C72" i="63"/>
  <c r="B72" i="63"/>
  <c r="H71" i="63"/>
  <c r="G71" i="63"/>
  <c r="F71" i="63"/>
  <c r="E71" i="63"/>
  <c r="D71" i="63"/>
  <c r="C71" i="63"/>
  <c r="B71" i="63"/>
  <c r="H70" i="63"/>
  <c r="G70" i="63"/>
  <c r="F70" i="63"/>
  <c r="E70" i="63"/>
  <c r="D70" i="63"/>
  <c r="C70" i="63"/>
  <c r="B70" i="63"/>
  <c r="H69" i="63"/>
  <c r="G69" i="63"/>
  <c r="F69" i="63"/>
  <c r="E69" i="63"/>
  <c r="D69" i="63"/>
  <c r="C69" i="63"/>
  <c r="B69" i="63"/>
  <c r="B50" i="63"/>
  <c r="B67" i="63" s="1"/>
  <c r="R30" i="63"/>
  <c r="R29" i="63"/>
  <c r="R28" i="63"/>
  <c r="R27" i="63"/>
  <c r="R26" i="63"/>
  <c r="R25" i="63"/>
  <c r="R24" i="63"/>
  <c r="R23" i="63"/>
  <c r="R22" i="63"/>
  <c r="R21" i="63"/>
  <c r="R20" i="63"/>
  <c r="R19" i="63"/>
  <c r="R18" i="63"/>
  <c r="R17" i="63"/>
  <c r="H78" i="62"/>
  <c r="G78" i="62"/>
  <c r="F78" i="62"/>
  <c r="E78" i="62"/>
  <c r="D78" i="62"/>
  <c r="C78" i="62"/>
  <c r="B78" i="62"/>
  <c r="H77" i="62"/>
  <c r="G77" i="62"/>
  <c r="F77" i="62"/>
  <c r="E77" i="62"/>
  <c r="D77" i="62"/>
  <c r="C77" i="62"/>
  <c r="B77" i="62"/>
  <c r="H76" i="62"/>
  <c r="G76" i="62"/>
  <c r="F76" i="62"/>
  <c r="E76" i="62"/>
  <c r="D76" i="62"/>
  <c r="C76" i="62"/>
  <c r="B76" i="62"/>
  <c r="H75" i="62"/>
  <c r="G75" i="62"/>
  <c r="F75" i="62"/>
  <c r="E75" i="62"/>
  <c r="D75" i="62"/>
  <c r="C75" i="62"/>
  <c r="B75" i="62"/>
  <c r="H74" i="62"/>
  <c r="G74" i="62"/>
  <c r="F74" i="62"/>
  <c r="E74" i="62"/>
  <c r="D74" i="62"/>
  <c r="C74" i="62"/>
  <c r="B74" i="62"/>
  <c r="H73" i="62"/>
  <c r="G73" i="62"/>
  <c r="F73" i="62"/>
  <c r="E73" i="62"/>
  <c r="D73" i="62"/>
  <c r="C73" i="62"/>
  <c r="B73" i="62"/>
  <c r="H72" i="62"/>
  <c r="G72" i="62"/>
  <c r="F72" i="62"/>
  <c r="E72" i="62"/>
  <c r="D72" i="62"/>
  <c r="C72" i="62"/>
  <c r="B72" i="62"/>
  <c r="H71" i="62"/>
  <c r="G71" i="62"/>
  <c r="F71" i="62"/>
  <c r="E71" i="62"/>
  <c r="D71" i="62"/>
  <c r="C71" i="62"/>
  <c r="B71" i="62"/>
  <c r="H70" i="62"/>
  <c r="G70" i="62"/>
  <c r="F70" i="62"/>
  <c r="E70" i="62"/>
  <c r="D70" i="62"/>
  <c r="C70" i="62"/>
  <c r="B70" i="62"/>
  <c r="H69" i="62"/>
  <c r="G69" i="62"/>
  <c r="F69" i="62"/>
  <c r="E69" i="62"/>
  <c r="D69" i="62"/>
  <c r="C69" i="62"/>
  <c r="B79" i="62" s="1"/>
  <c r="B69" i="62"/>
  <c r="B50" i="62"/>
  <c r="B67" i="62" s="1"/>
  <c r="R30" i="62"/>
  <c r="R29" i="62"/>
  <c r="R28" i="62"/>
  <c r="R27" i="62"/>
  <c r="R26" i="62"/>
  <c r="R25" i="62"/>
  <c r="R24" i="62"/>
  <c r="R23" i="62"/>
  <c r="R22" i="62"/>
  <c r="R21" i="62"/>
  <c r="R20" i="62"/>
  <c r="R19" i="62"/>
  <c r="R18" i="62"/>
  <c r="R17" i="62"/>
  <c r="H78" i="61"/>
  <c r="G78" i="61"/>
  <c r="F78" i="61"/>
  <c r="E78" i="61"/>
  <c r="D78" i="61"/>
  <c r="C78" i="61"/>
  <c r="B78" i="61"/>
  <c r="H77" i="61"/>
  <c r="G77" i="61"/>
  <c r="F77" i="61"/>
  <c r="E77" i="61"/>
  <c r="D77" i="61"/>
  <c r="C77" i="61"/>
  <c r="B77" i="61"/>
  <c r="H76" i="61"/>
  <c r="G76" i="61"/>
  <c r="F76" i="61"/>
  <c r="E76" i="61"/>
  <c r="D76" i="61"/>
  <c r="C76" i="61"/>
  <c r="B76" i="61"/>
  <c r="H75" i="61"/>
  <c r="G75" i="61"/>
  <c r="F75" i="61"/>
  <c r="E75" i="61"/>
  <c r="D75" i="61"/>
  <c r="C75" i="61"/>
  <c r="B75" i="61"/>
  <c r="H74" i="61"/>
  <c r="G74" i="61"/>
  <c r="F74" i="61"/>
  <c r="E74" i="61"/>
  <c r="D74" i="61"/>
  <c r="C74" i="61"/>
  <c r="B74" i="61"/>
  <c r="H73" i="61"/>
  <c r="G73" i="61"/>
  <c r="F73" i="61"/>
  <c r="E73" i="61"/>
  <c r="D73" i="61"/>
  <c r="C73" i="61"/>
  <c r="B73" i="61"/>
  <c r="H72" i="61"/>
  <c r="G72" i="61"/>
  <c r="F72" i="61"/>
  <c r="E72" i="61"/>
  <c r="D72" i="61"/>
  <c r="C72" i="61"/>
  <c r="B72" i="61"/>
  <c r="H71" i="61"/>
  <c r="G71" i="61"/>
  <c r="F71" i="61"/>
  <c r="E71" i="61"/>
  <c r="D71" i="61"/>
  <c r="C71" i="61"/>
  <c r="B71" i="61"/>
  <c r="H70" i="61"/>
  <c r="G70" i="61"/>
  <c r="F70" i="61"/>
  <c r="E70" i="61"/>
  <c r="D70" i="61"/>
  <c r="C70" i="61"/>
  <c r="B70" i="61"/>
  <c r="H69" i="61"/>
  <c r="G69" i="61"/>
  <c r="F69" i="61"/>
  <c r="E69" i="61"/>
  <c r="D69" i="61"/>
  <c r="C69" i="61"/>
  <c r="B79" i="61" s="1"/>
  <c r="B69" i="61"/>
  <c r="B50" i="61"/>
  <c r="B67" i="61" s="1"/>
  <c r="R30" i="61"/>
  <c r="R29" i="61"/>
  <c r="R28" i="61"/>
  <c r="R27" i="61"/>
  <c r="R26" i="61"/>
  <c r="R25" i="61"/>
  <c r="R24" i="61"/>
  <c r="R23" i="61"/>
  <c r="R22" i="61"/>
  <c r="R21" i="61"/>
  <c r="R20" i="61"/>
  <c r="R19" i="61"/>
  <c r="R18" i="61"/>
  <c r="R17" i="61"/>
  <c r="U30" i="61" s="1"/>
  <c r="V30" i="61" s="1"/>
  <c r="H78" i="60"/>
  <c r="G78" i="60"/>
  <c r="F78" i="60"/>
  <c r="E78" i="60"/>
  <c r="D78" i="60"/>
  <c r="C78" i="60"/>
  <c r="B78" i="60"/>
  <c r="H77" i="60"/>
  <c r="G77" i="60"/>
  <c r="F77" i="60"/>
  <c r="E77" i="60"/>
  <c r="D77" i="60"/>
  <c r="C77" i="60"/>
  <c r="B77" i="60"/>
  <c r="H76" i="60"/>
  <c r="G76" i="60"/>
  <c r="F76" i="60"/>
  <c r="E76" i="60"/>
  <c r="D76" i="60"/>
  <c r="C76" i="60"/>
  <c r="B76" i="60"/>
  <c r="H75" i="60"/>
  <c r="G75" i="60"/>
  <c r="F75" i="60"/>
  <c r="E75" i="60"/>
  <c r="D75" i="60"/>
  <c r="C75" i="60"/>
  <c r="B75" i="60"/>
  <c r="H74" i="60"/>
  <c r="G74" i="60"/>
  <c r="F74" i="60"/>
  <c r="E74" i="60"/>
  <c r="D74" i="60"/>
  <c r="C74" i="60"/>
  <c r="B74" i="60"/>
  <c r="H73" i="60"/>
  <c r="G73" i="60"/>
  <c r="F73" i="60"/>
  <c r="E73" i="60"/>
  <c r="D73" i="60"/>
  <c r="C73" i="60"/>
  <c r="B73" i="60"/>
  <c r="H72" i="60"/>
  <c r="G72" i="60"/>
  <c r="F72" i="60"/>
  <c r="E72" i="60"/>
  <c r="D72" i="60"/>
  <c r="C72" i="60"/>
  <c r="B72" i="60"/>
  <c r="H71" i="60"/>
  <c r="G71" i="60"/>
  <c r="F71" i="60"/>
  <c r="E71" i="60"/>
  <c r="D71" i="60"/>
  <c r="C71" i="60"/>
  <c r="B71" i="60"/>
  <c r="H70" i="60"/>
  <c r="G70" i="60"/>
  <c r="F70" i="60"/>
  <c r="E70" i="60"/>
  <c r="D70" i="60"/>
  <c r="C70" i="60"/>
  <c r="B70" i="60"/>
  <c r="H69" i="60"/>
  <c r="G69" i="60"/>
  <c r="F69" i="60"/>
  <c r="E69" i="60"/>
  <c r="D69" i="60"/>
  <c r="C69" i="60"/>
  <c r="B69" i="60"/>
  <c r="B50" i="60"/>
  <c r="B67" i="60" s="1"/>
  <c r="R30" i="60"/>
  <c r="R29" i="60"/>
  <c r="R28" i="60"/>
  <c r="R27" i="60"/>
  <c r="R26" i="60"/>
  <c r="R25" i="60"/>
  <c r="R24" i="60"/>
  <c r="R23" i="60"/>
  <c r="R22" i="60"/>
  <c r="R21" i="60"/>
  <c r="R20" i="60"/>
  <c r="R19" i="60"/>
  <c r="R18" i="60"/>
  <c r="R17" i="60"/>
  <c r="H78" i="59"/>
  <c r="G78" i="59"/>
  <c r="F78" i="59"/>
  <c r="E78" i="59"/>
  <c r="D78" i="59"/>
  <c r="C78" i="59"/>
  <c r="B78" i="59"/>
  <c r="H77" i="59"/>
  <c r="G77" i="59"/>
  <c r="F77" i="59"/>
  <c r="E77" i="59"/>
  <c r="D77" i="59"/>
  <c r="C77" i="59"/>
  <c r="B77" i="59"/>
  <c r="H76" i="59"/>
  <c r="G76" i="59"/>
  <c r="F76" i="59"/>
  <c r="E76" i="59"/>
  <c r="D76" i="59"/>
  <c r="C76" i="59"/>
  <c r="B76" i="59"/>
  <c r="H75" i="59"/>
  <c r="G75" i="59"/>
  <c r="F75" i="59"/>
  <c r="E75" i="59"/>
  <c r="D75" i="59"/>
  <c r="C75" i="59"/>
  <c r="B75" i="59"/>
  <c r="H74" i="59"/>
  <c r="G74" i="59"/>
  <c r="F74" i="59"/>
  <c r="E74" i="59"/>
  <c r="D74" i="59"/>
  <c r="C74" i="59"/>
  <c r="B74" i="59"/>
  <c r="H73" i="59"/>
  <c r="G73" i="59"/>
  <c r="F73" i="59"/>
  <c r="E73" i="59"/>
  <c r="D73" i="59"/>
  <c r="C73" i="59"/>
  <c r="B73" i="59"/>
  <c r="H72" i="59"/>
  <c r="G72" i="59"/>
  <c r="F72" i="59"/>
  <c r="E72" i="59"/>
  <c r="D72" i="59"/>
  <c r="C72" i="59"/>
  <c r="B72" i="59"/>
  <c r="H71" i="59"/>
  <c r="G71" i="59"/>
  <c r="F71" i="59"/>
  <c r="E71" i="59"/>
  <c r="D71" i="59"/>
  <c r="C71" i="59"/>
  <c r="B71" i="59"/>
  <c r="H70" i="59"/>
  <c r="G70" i="59"/>
  <c r="F70" i="59"/>
  <c r="E70" i="59"/>
  <c r="D70" i="59"/>
  <c r="C70" i="59"/>
  <c r="B70" i="59"/>
  <c r="H69" i="59"/>
  <c r="G69" i="59"/>
  <c r="F69" i="59"/>
  <c r="E69" i="59"/>
  <c r="D69" i="59"/>
  <c r="C69" i="59"/>
  <c r="B69" i="59"/>
  <c r="B50" i="59"/>
  <c r="B67" i="59" s="1"/>
  <c r="R30" i="59"/>
  <c r="R29" i="59"/>
  <c r="R28" i="59"/>
  <c r="R27" i="59"/>
  <c r="R26" i="59"/>
  <c r="R25" i="59"/>
  <c r="R24" i="59"/>
  <c r="R23" i="59"/>
  <c r="R22" i="59"/>
  <c r="R21" i="59"/>
  <c r="R20" i="59"/>
  <c r="R19" i="59"/>
  <c r="R18" i="59"/>
  <c r="R17" i="59"/>
  <c r="H78" i="58"/>
  <c r="G78" i="58"/>
  <c r="F78" i="58"/>
  <c r="E78" i="58"/>
  <c r="D78" i="58"/>
  <c r="C78" i="58"/>
  <c r="B78" i="58"/>
  <c r="H77" i="58"/>
  <c r="G77" i="58"/>
  <c r="F77" i="58"/>
  <c r="E77" i="58"/>
  <c r="D77" i="58"/>
  <c r="C77" i="58"/>
  <c r="B77" i="58"/>
  <c r="H76" i="58"/>
  <c r="G76" i="58"/>
  <c r="F76" i="58"/>
  <c r="E76" i="58"/>
  <c r="D76" i="58"/>
  <c r="C76" i="58"/>
  <c r="B76" i="58"/>
  <c r="H75" i="58"/>
  <c r="G75" i="58"/>
  <c r="F75" i="58"/>
  <c r="E75" i="58"/>
  <c r="D75" i="58"/>
  <c r="C75" i="58"/>
  <c r="B75" i="58"/>
  <c r="H74" i="58"/>
  <c r="G74" i="58"/>
  <c r="F74" i="58"/>
  <c r="E74" i="58"/>
  <c r="D74" i="58"/>
  <c r="C74" i="58"/>
  <c r="B74" i="58"/>
  <c r="H73" i="58"/>
  <c r="G73" i="58"/>
  <c r="F73" i="58"/>
  <c r="E73" i="58"/>
  <c r="D73" i="58"/>
  <c r="C73" i="58"/>
  <c r="B73" i="58"/>
  <c r="H72" i="58"/>
  <c r="G72" i="58"/>
  <c r="F72" i="58"/>
  <c r="E72" i="58"/>
  <c r="D72" i="58"/>
  <c r="C72" i="58"/>
  <c r="B72" i="58"/>
  <c r="H71" i="58"/>
  <c r="G71" i="58"/>
  <c r="F71" i="58"/>
  <c r="E71" i="58"/>
  <c r="D71" i="58"/>
  <c r="C71" i="58"/>
  <c r="B71" i="58"/>
  <c r="H70" i="58"/>
  <c r="G70" i="58"/>
  <c r="F70" i="58"/>
  <c r="E70" i="58"/>
  <c r="D70" i="58"/>
  <c r="C70" i="58"/>
  <c r="B70" i="58"/>
  <c r="H69" i="58"/>
  <c r="G69" i="58"/>
  <c r="F69" i="58"/>
  <c r="E69" i="58"/>
  <c r="D69" i="58"/>
  <c r="C69" i="58"/>
  <c r="B79" i="58" s="1"/>
  <c r="B69" i="58"/>
  <c r="B50" i="58"/>
  <c r="B67" i="58" s="1"/>
  <c r="R30" i="58"/>
  <c r="R29" i="58"/>
  <c r="R28" i="58"/>
  <c r="R27" i="58"/>
  <c r="R26" i="58"/>
  <c r="R25" i="58"/>
  <c r="R24" i="58"/>
  <c r="R23" i="58"/>
  <c r="R22" i="58"/>
  <c r="R21" i="58"/>
  <c r="R20" i="58"/>
  <c r="R19" i="58"/>
  <c r="R18" i="58"/>
  <c r="R17" i="58"/>
  <c r="H78" i="57"/>
  <c r="G78" i="57"/>
  <c r="F78" i="57"/>
  <c r="E78" i="57"/>
  <c r="D78" i="57"/>
  <c r="C78" i="57"/>
  <c r="B78" i="57"/>
  <c r="H77" i="57"/>
  <c r="G77" i="57"/>
  <c r="F77" i="57"/>
  <c r="E77" i="57"/>
  <c r="D77" i="57"/>
  <c r="C77" i="57"/>
  <c r="B77" i="57"/>
  <c r="H76" i="57"/>
  <c r="G76" i="57"/>
  <c r="F76" i="57"/>
  <c r="E76" i="57"/>
  <c r="D76" i="57"/>
  <c r="C76" i="57"/>
  <c r="B76" i="57"/>
  <c r="H75" i="57"/>
  <c r="G75" i="57"/>
  <c r="F75" i="57"/>
  <c r="E75" i="57"/>
  <c r="D75" i="57"/>
  <c r="C75" i="57"/>
  <c r="B75" i="57"/>
  <c r="H74" i="57"/>
  <c r="G74" i="57"/>
  <c r="F74" i="57"/>
  <c r="E74" i="57"/>
  <c r="D74" i="57"/>
  <c r="C74" i="57"/>
  <c r="B74" i="57"/>
  <c r="H73" i="57"/>
  <c r="G73" i="57"/>
  <c r="F73" i="57"/>
  <c r="E73" i="57"/>
  <c r="D73" i="57"/>
  <c r="C73" i="57"/>
  <c r="B73" i="57"/>
  <c r="H72" i="57"/>
  <c r="G72" i="57"/>
  <c r="F72" i="57"/>
  <c r="E72" i="57"/>
  <c r="D72" i="57"/>
  <c r="C72" i="57"/>
  <c r="B72" i="57"/>
  <c r="H71" i="57"/>
  <c r="G71" i="57"/>
  <c r="F71" i="57"/>
  <c r="E71" i="57"/>
  <c r="D71" i="57"/>
  <c r="C71" i="57"/>
  <c r="B71" i="57"/>
  <c r="H70" i="57"/>
  <c r="G70" i="57"/>
  <c r="F70" i="57"/>
  <c r="E70" i="57"/>
  <c r="D70" i="57"/>
  <c r="C70" i="57"/>
  <c r="B70" i="57"/>
  <c r="H69" i="57"/>
  <c r="G69" i="57"/>
  <c r="F69" i="57"/>
  <c r="E69" i="57"/>
  <c r="D69" i="57"/>
  <c r="C69" i="57"/>
  <c r="B69" i="57"/>
  <c r="B50" i="57"/>
  <c r="B67" i="57" s="1"/>
  <c r="R30" i="57"/>
  <c r="R29" i="57"/>
  <c r="R28" i="57"/>
  <c r="R27" i="57"/>
  <c r="R26" i="57"/>
  <c r="R25" i="57"/>
  <c r="R24" i="57"/>
  <c r="R23" i="57"/>
  <c r="R22" i="57"/>
  <c r="R21" i="57"/>
  <c r="R20" i="57"/>
  <c r="R19" i="57"/>
  <c r="R18" i="57"/>
  <c r="R17" i="57"/>
  <c r="H78" i="56"/>
  <c r="G78" i="56"/>
  <c r="F78" i="56"/>
  <c r="E78" i="56"/>
  <c r="D78" i="56"/>
  <c r="C78" i="56"/>
  <c r="B78" i="56"/>
  <c r="H77" i="56"/>
  <c r="G77" i="56"/>
  <c r="F77" i="56"/>
  <c r="E77" i="56"/>
  <c r="D77" i="56"/>
  <c r="C77" i="56"/>
  <c r="B77" i="56"/>
  <c r="H76" i="56"/>
  <c r="G76" i="56"/>
  <c r="F76" i="56"/>
  <c r="E76" i="56"/>
  <c r="D76" i="56"/>
  <c r="C76" i="56"/>
  <c r="B76" i="56"/>
  <c r="H75" i="56"/>
  <c r="G75" i="56"/>
  <c r="F75" i="56"/>
  <c r="E75" i="56"/>
  <c r="D75" i="56"/>
  <c r="C75" i="56"/>
  <c r="B75" i="56"/>
  <c r="H74" i="56"/>
  <c r="G74" i="56"/>
  <c r="F74" i="56"/>
  <c r="E74" i="56"/>
  <c r="D74" i="56"/>
  <c r="C74" i="56"/>
  <c r="B74" i="56"/>
  <c r="H73" i="56"/>
  <c r="G73" i="56"/>
  <c r="F73" i="56"/>
  <c r="E73" i="56"/>
  <c r="D73" i="56"/>
  <c r="C73" i="56"/>
  <c r="B73" i="56"/>
  <c r="H72" i="56"/>
  <c r="G72" i="56"/>
  <c r="F72" i="56"/>
  <c r="E72" i="56"/>
  <c r="D72" i="56"/>
  <c r="C72" i="56"/>
  <c r="B72" i="56"/>
  <c r="H71" i="56"/>
  <c r="G71" i="56"/>
  <c r="F71" i="56"/>
  <c r="E71" i="56"/>
  <c r="D71" i="56"/>
  <c r="C71" i="56"/>
  <c r="B71" i="56"/>
  <c r="H70" i="56"/>
  <c r="G70" i="56"/>
  <c r="F70" i="56"/>
  <c r="E70" i="56"/>
  <c r="D70" i="56"/>
  <c r="C70" i="56"/>
  <c r="B70" i="56"/>
  <c r="H69" i="56"/>
  <c r="G69" i="56"/>
  <c r="F69" i="56"/>
  <c r="E69" i="56"/>
  <c r="D69" i="56"/>
  <c r="C69" i="56"/>
  <c r="B69" i="56"/>
  <c r="B50" i="56"/>
  <c r="B67" i="56" s="1"/>
  <c r="R30" i="56"/>
  <c r="R29" i="56"/>
  <c r="R28" i="56"/>
  <c r="R27" i="56"/>
  <c r="R26" i="56"/>
  <c r="R25" i="56"/>
  <c r="R24" i="56"/>
  <c r="R23" i="56"/>
  <c r="R22" i="56"/>
  <c r="R21" i="56"/>
  <c r="R20" i="56"/>
  <c r="R19" i="56"/>
  <c r="R18" i="56"/>
  <c r="R17" i="56"/>
  <c r="H78" i="55"/>
  <c r="G78" i="55"/>
  <c r="F78" i="55"/>
  <c r="E78" i="55"/>
  <c r="D78" i="55"/>
  <c r="C78" i="55"/>
  <c r="B78" i="55"/>
  <c r="H77" i="55"/>
  <c r="G77" i="55"/>
  <c r="F77" i="55"/>
  <c r="E77" i="55"/>
  <c r="D77" i="55"/>
  <c r="C77" i="55"/>
  <c r="B77" i="55"/>
  <c r="H76" i="55"/>
  <c r="G76" i="55"/>
  <c r="F76" i="55"/>
  <c r="E76" i="55"/>
  <c r="D76" i="55"/>
  <c r="C76" i="55"/>
  <c r="B76" i="55"/>
  <c r="H75" i="55"/>
  <c r="G75" i="55"/>
  <c r="F75" i="55"/>
  <c r="E75" i="55"/>
  <c r="D75" i="55"/>
  <c r="C75" i="55"/>
  <c r="B75" i="55"/>
  <c r="H74" i="55"/>
  <c r="G74" i="55"/>
  <c r="F74" i="55"/>
  <c r="E74" i="55"/>
  <c r="D74" i="55"/>
  <c r="C74" i="55"/>
  <c r="B74" i="55"/>
  <c r="H73" i="55"/>
  <c r="G73" i="55"/>
  <c r="F73" i="55"/>
  <c r="E73" i="55"/>
  <c r="D73" i="55"/>
  <c r="C73" i="55"/>
  <c r="B73" i="55"/>
  <c r="H72" i="55"/>
  <c r="G72" i="55"/>
  <c r="F72" i="55"/>
  <c r="E72" i="55"/>
  <c r="D72" i="55"/>
  <c r="C72" i="55"/>
  <c r="B72" i="55"/>
  <c r="H71" i="55"/>
  <c r="G71" i="55"/>
  <c r="F71" i="55"/>
  <c r="E71" i="55"/>
  <c r="D71" i="55"/>
  <c r="C71" i="55"/>
  <c r="B71" i="55"/>
  <c r="H70" i="55"/>
  <c r="G70" i="55"/>
  <c r="F70" i="55"/>
  <c r="E70" i="55"/>
  <c r="D70" i="55"/>
  <c r="C70" i="55"/>
  <c r="B70" i="55"/>
  <c r="H69" i="55"/>
  <c r="G69" i="55"/>
  <c r="F69" i="55"/>
  <c r="E69" i="55"/>
  <c r="D69" i="55"/>
  <c r="C69" i="55"/>
  <c r="B69" i="55"/>
  <c r="B50" i="55"/>
  <c r="B67" i="55" s="1"/>
  <c r="R30" i="55"/>
  <c r="R29" i="55"/>
  <c r="R28" i="55"/>
  <c r="R27" i="55"/>
  <c r="R26" i="55"/>
  <c r="R25" i="55"/>
  <c r="R24" i="55"/>
  <c r="R23" i="55"/>
  <c r="R22" i="55"/>
  <c r="R21" i="55"/>
  <c r="R20" i="55"/>
  <c r="R19" i="55"/>
  <c r="R18" i="55"/>
  <c r="R17" i="55"/>
  <c r="H78" i="54"/>
  <c r="G78" i="54"/>
  <c r="F78" i="54"/>
  <c r="E78" i="54"/>
  <c r="D78" i="54"/>
  <c r="C78" i="54"/>
  <c r="B78" i="54"/>
  <c r="H77" i="54"/>
  <c r="G77" i="54"/>
  <c r="F77" i="54"/>
  <c r="E77" i="54"/>
  <c r="D77" i="54"/>
  <c r="C77" i="54"/>
  <c r="B77" i="54"/>
  <c r="H76" i="54"/>
  <c r="G76" i="54"/>
  <c r="F76" i="54"/>
  <c r="E76" i="54"/>
  <c r="D76" i="54"/>
  <c r="C76" i="54"/>
  <c r="B76" i="54"/>
  <c r="H75" i="54"/>
  <c r="G75" i="54"/>
  <c r="F75" i="54"/>
  <c r="E75" i="54"/>
  <c r="D75" i="54"/>
  <c r="C75" i="54"/>
  <c r="B75" i="54"/>
  <c r="H74" i="54"/>
  <c r="G74" i="54"/>
  <c r="F74" i="54"/>
  <c r="E74" i="54"/>
  <c r="D74" i="54"/>
  <c r="C74" i="54"/>
  <c r="B74" i="54"/>
  <c r="H73" i="54"/>
  <c r="G73" i="54"/>
  <c r="F73" i="54"/>
  <c r="E73" i="54"/>
  <c r="D73" i="54"/>
  <c r="C73" i="54"/>
  <c r="B73" i="54"/>
  <c r="H72" i="54"/>
  <c r="G72" i="54"/>
  <c r="F72" i="54"/>
  <c r="E72" i="54"/>
  <c r="D72" i="54"/>
  <c r="C72" i="54"/>
  <c r="B72" i="54"/>
  <c r="H71" i="54"/>
  <c r="G71" i="54"/>
  <c r="F71" i="54"/>
  <c r="E71" i="54"/>
  <c r="D71" i="54"/>
  <c r="C71" i="54"/>
  <c r="B71" i="54"/>
  <c r="H70" i="54"/>
  <c r="G70" i="54"/>
  <c r="F70" i="54"/>
  <c r="E70" i="54"/>
  <c r="D70" i="54"/>
  <c r="C70" i="54"/>
  <c r="B70" i="54"/>
  <c r="H69" i="54"/>
  <c r="G69" i="54"/>
  <c r="F69" i="54"/>
  <c r="E69" i="54"/>
  <c r="D69" i="54"/>
  <c r="C69" i="54"/>
  <c r="B69" i="54"/>
  <c r="B50" i="54"/>
  <c r="B67" i="54" s="1"/>
  <c r="R30" i="54"/>
  <c r="R29" i="54"/>
  <c r="R28" i="54"/>
  <c r="R27" i="54"/>
  <c r="R26" i="54"/>
  <c r="R25" i="54"/>
  <c r="R24" i="54"/>
  <c r="R23" i="54"/>
  <c r="R22" i="54"/>
  <c r="R21" i="54"/>
  <c r="R20" i="54"/>
  <c r="R19" i="54"/>
  <c r="R18" i="54"/>
  <c r="R17" i="54"/>
  <c r="H78" i="53"/>
  <c r="G78" i="53"/>
  <c r="F78" i="53"/>
  <c r="E78" i="53"/>
  <c r="D78" i="53"/>
  <c r="C78" i="53"/>
  <c r="B78" i="53"/>
  <c r="H77" i="53"/>
  <c r="G77" i="53"/>
  <c r="F77" i="53"/>
  <c r="E77" i="53"/>
  <c r="D77" i="53"/>
  <c r="C77" i="53"/>
  <c r="B77" i="53"/>
  <c r="H76" i="53"/>
  <c r="G76" i="53"/>
  <c r="F76" i="53"/>
  <c r="E76" i="53"/>
  <c r="D76" i="53"/>
  <c r="C76" i="53"/>
  <c r="B76" i="53"/>
  <c r="H75" i="53"/>
  <c r="G75" i="53"/>
  <c r="F75" i="53"/>
  <c r="E75" i="53"/>
  <c r="D75" i="53"/>
  <c r="C75" i="53"/>
  <c r="B75" i="53"/>
  <c r="H74" i="53"/>
  <c r="G74" i="53"/>
  <c r="F74" i="53"/>
  <c r="E74" i="53"/>
  <c r="D74" i="53"/>
  <c r="C74" i="53"/>
  <c r="B74" i="53"/>
  <c r="H73" i="53"/>
  <c r="G73" i="53"/>
  <c r="F73" i="53"/>
  <c r="E73" i="53"/>
  <c r="D73" i="53"/>
  <c r="C73" i="53"/>
  <c r="B73" i="53"/>
  <c r="H72" i="53"/>
  <c r="G72" i="53"/>
  <c r="F72" i="53"/>
  <c r="E72" i="53"/>
  <c r="D72" i="53"/>
  <c r="C72" i="53"/>
  <c r="B72" i="53"/>
  <c r="H71" i="53"/>
  <c r="G71" i="53"/>
  <c r="F71" i="53"/>
  <c r="E71" i="53"/>
  <c r="D71" i="53"/>
  <c r="C71" i="53"/>
  <c r="B71" i="53"/>
  <c r="H70" i="53"/>
  <c r="G70" i="53"/>
  <c r="F70" i="53"/>
  <c r="E70" i="53"/>
  <c r="D70" i="53"/>
  <c r="C70" i="53"/>
  <c r="B70" i="53"/>
  <c r="H69" i="53"/>
  <c r="G69" i="53"/>
  <c r="F69" i="53"/>
  <c r="E69" i="53"/>
  <c r="D69" i="53"/>
  <c r="C69" i="53"/>
  <c r="B79" i="53" s="1"/>
  <c r="B69" i="53"/>
  <c r="B50" i="53"/>
  <c r="B67" i="53" s="1"/>
  <c r="R30" i="53"/>
  <c r="R29" i="53"/>
  <c r="R28" i="53"/>
  <c r="R27" i="53"/>
  <c r="R26" i="53"/>
  <c r="R25" i="53"/>
  <c r="R24" i="53"/>
  <c r="R23" i="53"/>
  <c r="R22" i="53"/>
  <c r="R21" i="53"/>
  <c r="R20" i="53"/>
  <c r="R19" i="53"/>
  <c r="R18" i="53"/>
  <c r="R17" i="53"/>
  <c r="U30" i="53" s="1"/>
  <c r="V30" i="53" s="1"/>
  <c r="H78" i="52"/>
  <c r="G78" i="52"/>
  <c r="F78" i="52"/>
  <c r="E78" i="52"/>
  <c r="D78" i="52"/>
  <c r="C78" i="52"/>
  <c r="B78" i="52"/>
  <c r="H77" i="52"/>
  <c r="G77" i="52"/>
  <c r="F77" i="52"/>
  <c r="E77" i="52"/>
  <c r="D77" i="52"/>
  <c r="C77" i="52"/>
  <c r="B77" i="52"/>
  <c r="H76" i="52"/>
  <c r="G76" i="52"/>
  <c r="F76" i="52"/>
  <c r="E76" i="52"/>
  <c r="D76" i="52"/>
  <c r="C76" i="52"/>
  <c r="B76" i="52"/>
  <c r="H75" i="52"/>
  <c r="G75" i="52"/>
  <c r="F75" i="52"/>
  <c r="E75" i="52"/>
  <c r="D75" i="52"/>
  <c r="C75" i="52"/>
  <c r="B75" i="52"/>
  <c r="H74" i="52"/>
  <c r="G74" i="52"/>
  <c r="F74" i="52"/>
  <c r="E74" i="52"/>
  <c r="D74" i="52"/>
  <c r="C74" i="52"/>
  <c r="B74" i="52"/>
  <c r="H73" i="52"/>
  <c r="G73" i="52"/>
  <c r="F73" i="52"/>
  <c r="E73" i="52"/>
  <c r="D73" i="52"/>
  <c r="C73" i="52"/>
  <c r="B73" i="52"/>
  <c r="H72" i="52"/>
  <c r="G72" i="52"/>
  <c r="F72" i="52"/>
  <c r="E72" i="52"/>
  <c r="D72" i="52"/>
  <c r="C72" i="52"/>
  <c r="B72" i="52"/>
  <c r="H71" i="52"/>
  <c r="G71" i="52"/>
  <c r="F71" i="52"/>
  <c r="E71" i="52"/>
  <c r="D71" i="52"/>
  <c r="C71" i="52"/>
  <c r="B71" i="52"/>
  <c r="H70" i="52"/>
  <c r="G70" i="52"/>
  <c r="F70" i="52"/>
  <c r="E70" i="52"/>
  <c r="D70" i="52"/>
  <c r="C70" i="52"/>
  <c r="B70" i="52"/>
  <c r="H69" i="52"/>
  <c r="G69" i="52"/>
  <c r="F69" i="52"/>
  <c r="E69" i="52"/>
  <c r="D69" i="52"/>
  <c r="C69" i="52"/>
  <c r="B69" i="52"/>
  <c r="B50" i="52"/>
  <c r="B67" i="52" s="1"/>
  <c r="R30" i="52"/>
  <c r="R29" i="52"/>
  <c r="R28" i="52"/>
  <c r="R27" i="52"/>
  <c r="R26" i="52"/>
  <c r="R25" i="52"/>
  <c r="R24" i="52"/>
  <c r="R23" i="52"/>
  <c r="R22" i="52"/>
  <c r="R21" i="52"/>
  <c r="R20" i="52"/>
  <c r="R19" i="52"/>
  <c r="R18" i="52"/>
  <c r="R17" i="52"/>
  <c r="H78" i="51"/>
  <c r="G78" i="51"/>
  <c r="F78" i="51"/>
  <c r="E78" i="51"/>
  <c r="D78" i="51"/>
  <c r="C78" i="51"/>
  <c r="B78" i="51"/>
  <c r="H77" i="51"/>
  <c r="G77" i="51"/>
  <c r="F77" i="51"/>
  <c r="E77" i="51"/>
  <c r="D77" i="51"/>
  <c r="C77" i="51"/>
  <c r="B77" i="51"/>
  <c r="H76" i="51"/>
  <c r="G76" i="51"/>
  <c r="F76" i="51"/>
  <c r="E76" i="51"/>
  <c r="D76" i="51"/>
  <c r="C76" i="51"/>
  <c r="B76" i="51"/>
  <c r="H75" i="51"/>
  <c r="G75" i="51"/>
  <c r="F75" i="51"/>
  <c r="E75" i="51"/>
  <c r="D75" i="51"/>
  <c r="C75" i="51"/>
  <c r="B75" i="51"/>
  <c r="H74" i="51"/>
  <c r="G74" i="51"/>
  <c r="F74" i="51"/>
  <c r="E74" i="51"/>
  <c r="D74" i="51"/>
  <c r="C74" i="51"/>
  <c r="B74" i="51"/>
  <c r="H73" i="51"/>
  <c r="G73" i="51"/>
  <c r="F73" i="51"/>
  <c r="E73" i="51"/>
  <c r="D73" i="51"/>
  <c r="C73" i="51"/>
  <c r="B73" i="51"/>
  <c r="H72" i="51"/>
  <c r="G72" i="51"/>
  <c r="F72" i="51"/>
  <c r="E72" i="51"/>
  <c r="D72" i="51"/>
  <c r="C72" i="51"/>
  <c r="B72" i="51"/>
  <c r="H71" i="51"/>
  <c r="G71" i="51"/>
  <c r="F71" i="51"/>
  <c r="E71" i="51"/>
  <c r="D71" i="51"/>
  <c r="C71" i="51"/>
  <c r="B71" i="51"/>
  <c r="H70" i="51"/>
  <c r="G70" i="51"/>
  <c r="F70" i="51"/>
  <c r="E70" i="51"/>
  <c r="D70" i="51"/>
  <c r="C70" i="51"/>
  <c r="B70" i="51"/>
  <c r="H69" i="51"/>
  <c r="G69" i="51"/>
  <c r="F69" i="51"/>
  <c r="E69" i="51"/>
  <c r="D69" i="51"/>
  <c r="C69" i="51"/>
  <c r="B69" i="51"/>
  <c r="B50" i="51"/>
  <c r="B67" i="51" s="1"/>
  <c r="R30" i="51"/>
  <c r="R29" i="51"/>
  <c r="R28" i="51"/>
  <c r="R27" i="51"/>
  <c r="R26" i="51"/>
  <c r="R25" i="51"/>
  <c r="R24" i="51"/>
  <c r="R23" i="51"/>
  <c r="R22" i="51"/>
  <c r="R21" i="51"/>
  <c r="R20" i="51"/>
  <c r="R19" i="51"/>
  <c r="R18" i="51"/>
  <c r="R17" i="51"/>
  <c r="H78" i="50"/>
  <c r="G78" i="50"/>
  <c r="F78" i="50"/>
  <c r="E78" i="50"/>
  <c r="D78" i="50"/>
  <c r="C78" i="50"/>
  <c r="B78" i="50"/>
  <c r="H77" i="50"/>
  <c r="G77" i="50"/>
  <c r="F77" i="50"/>
  <c r="E77" i="50"/>
  <c r="D77" i="50"/>
  <c r="C77" i="50"/>
  <c r="B77" i="50"/>
  <c r="H76" i="50"/>
  <c r="G76" i="50"/>
  <c r="F76" i="50"/>
  <c r="E76" i="50"/>
  <c r="D76" i="50"/>
  <c r="C76" i="50"/>
  <c r="B76" i="50"/>
  <c r="H75" i="50"/>
  <c r="G75" i="50"/>
  <c r="F75" i="50"/>
  <c r="E75" i="50"/>
  <c r="D75" i="50"/>
  <c r="C75" i="50"/>
  <c r="B75" i="50"/>
  <c r="H74" i="50"/>
  <c r="G74" i="50"/>
  <c r="F74" i="50"/>
  <c r="E74" i="50"/>
  <c r="D74" i="50"/>
  <c r="C74" i="50"/>
  <c r="B74" i="50"/>
  <c r="H73" i="50"/>
  <c r="G73" i="50"/>
  <c r="F73" i="50"/>
  <c r="E73" i="50"/>
  <c r="D73" i="50"/>
  <c r="C73" i="50"/>
  <c r="B73" i="50"/>
  <c r="H72" i="50"/>
  <c r="G72" i="50"/>
  <c r="F72" i="50"/>
  <c r="E72" i="50"/>
  <c r="D72" i="50"/>
  <c r="C72" i="50"/>
  <c r="B72" i="50"/>
  <c r="H71" i="50"/>
  <c r="G71" i="50"/>
  <c r="F71" i="50"/>
  <c r="E71" i="50"/>
  <c r="D71" i="50"/>
  <c r="C71" i="50"/>
  <c r="B71" i="50"/>
  <c r="H70" i="50"/>
  <c r="G70" i="50"/>
  <c r="F70" i="50"/>
  <c r="E70" i="50"/>
  <c r="D70" i="50"/>
  <c r="C70" i="50"/>
  <c r="B70" i="50"/>
  <c r="H69" i="50"/>
  <c r="G69" i="50"/>
  <c r="F69" i="50"/>
  <c r="E69" i="50"/>
  <c r="D69" i="50"/>
  <c r="C69" i="50"/>
  <c r="B69" i="50"/>
  <c r="B50" i="50"/>
  <c r="B67" i="50" s="1"/>
  <c r="R30" i="50"/>
  <c r="R29" i="50"/>
  <c r="R28" i="50"/>
  <c r="R27" i="50"/>
  <c r="R26" i="50"/>
  <c r="R25" i="50"/>
  <c r="R24" i="50"/>
  <c r="R23" i="50"/>
  <c r="R22" i="50"/>
  <c r="R21" i="50"/>
  <c r="R20" i="50"/>
  <c r="R19" i="50"/>
  <c r="R18" i="50"/>
  <c r="R17" i="50"/>
  <c r="U17" i="50" s="1"/>
  <c r="V17" i="50" s="1"/>
  <c r="H78" i="49"/>
  <c r="G78" i="49"/>
  <c r="F78" i="49"/>
  <c r="E78" i="49"/>
  <c r="D78" i="49"/>
  <c r="C78" i="49"/>
  <c r="B78" i="49"/>
  <c r="H77" i="49"/>
  <c r="G77" i="49"/>
  <c r="F77" i="49"/>
  <c r="E77" i="49"/>
  <c r="D77" i="49"/>
  <c r="C77" i="49"/>
  <c r="B77" i="49"/>
  <c r="H76" i="49"/>
  <c r="G76" i="49"/>
  <c r="F76" i="49"/>
  <c r="E76" i="49"/>
  <c r="D76" i="49"/>
  <c r="C76" i="49"/>
  <c r="B76" i="49"/>
  <c r="H75" i="49"/>
  <c r="G75" i="49"/>
  <c r="F75" i="49"/>
  <c r="E75" i="49"/>
  <c r="D75" i="49"/>
  <c r="C75" i="49"/>
  <c r="B75" i="49"/>
  <c r="H74" i="49"/>
  <c r="G74" i="49"/>
  <c r="F74" i="49"/>
  <c r="E74" i="49"/>
  <c r="D74" i="49"/>
  <c r="C74" i="49"/>
  <c r="B74" i="49"/>
  <c r="H73" i="49"/>
  <c r="G73" i="49"/>
  <c r="F73" i="49"/>
  <c r="E73" i="49"/>
  <c r="D73" i="49"/>
  <c r="C73" i="49"/>
  <c r="B73" i="49"/>
  <c r="H72" i="49"/>
  <c r="G72" i="49"/>
  <c r="F72" i="49"/>
  <c r="E72" i="49"/>
  <c r="D72" i="49"/>
  <c r="C72" i="49"/>
  <c r="B72" i="49"/>
  <c r="H71" i="49"/>
  <c r="G71" i="49"/>
  <c r="F71" i="49"/>
  <c r="E71" i="49"/>
  <c r="D71" i="49"/>
  <c r="C71" i="49"/>
  <c r="B71" i="49"/>
  <c r="H70" i="49"/>
  <c r="G70" i="49"/>
  <c r="F70" i="49"/>
  <c r="E70" i="49"/>
  <c r="D70" i="49"/>
  <c r="C70" i="49"/>
  <c r="B70" i="49"/>
  <c r="H69" i="49"/>
  <c r="G69" i="49"/>
  <c r="F69" i="49"/>
  <c r="E69" i="49"/>
  <c r="D69" i="49"/>
  <c r="C69" i="49"/>
  <c r="B69" i="49"/>
  <c r="B67" i="49"/>
  <c r="B50" i="49"/>
  <c r="R30" i="49"/>
  <c r="R29" i="49"/>
  <c r="R28" i="49"/>
  <c r="R27" i="49"/>
  <c r="R26" i="49"/>
  <c r="R25" i="49"/>
  <c r="R24" i="49"/>
  <c r="R23" i="49"/>
  <c r="R22" i="49"/>
  <c r="R21" i="49"/>
  <c r="R20" i="49"/>
  <c r="R19" i="49"/>
  <c r="R18" i="49"/>
  <c r="R17" i="49"/>
  <c r="H78" i="48"/>
  <c r="G78" i="48"/>
  <c r="F78" i="48"/>
  <c r="E78" i="48"/>
  <c r="D78" i="48"/>
  <c r="C78" i="48"/>
  <c r="B78" i="48"/>
  <c r="H77" i="48"/>
  <c r="G77" i="48"/>
  <c r="F77" i="48"/>
  <c r="E77" i="48"/>
  <c r="D77" i="48"/>
  <c r="C77" i="48"/>
  <c r="B77" i="48"/>
  <c r="H76" i="48"/>
  <c r="G76" i="48"/>
  <c r="F76" i="48"/>
  <c r="E76" i="48"/>
  <c r="D76" i="48"/>
  <c r="C76" i="48"/>
  <c r="B76" i="48"/>
  <c r="H75" i="48"/>
  <c r="G75" i="48"/>
  <c r="F75" i="48"/>
  <c r="E75" i="48"/>
  <c r="D75" i="48"/>
  <c r="C75" i="48"/>
  <c r="B75" i="48"/>
  <c r="H74" i="48"/>
  <c r="G74" i="48"/>
  <c r="F74" i="48"/>
  <c r="E74" i="48"/>
  <c r="D74" i="48"/>
  <c r="C74" i="48"/>
  <c r="B74" i="48"/>
  <c r="H73" i="48"/>
  <c r="G73" i="48"/>
  <c r="F73" i="48"/>
  <c r="E73" i="48"/>
  <c r="D73" i="48"/>
  <c r="C73" i="48"/>
  <c r="B73" i="48"/>
  <c r="H72" i="48"/>
  <c r="G72" i="48"/>
  <c r="F72" i="48"/>
  <c r="E72" i="48"/>
  <c r="D72" i="48"/>
  <c r="C72" i="48"/>
  <c r="B72" i="48"/>
  <c r="H71" i="48"/>
  <c r="G71" i="48"/>
  <c r="F71" i="48"/>
  <c r="E71" i="48"/>
  <c r="D71" i="48"/>
  <c r="C71" i="48"/>
  <c r="B71" i="48"/>
  <c r="H70" i="48"/>
  <c r="G70" i="48"/>
  <c r="F70" i="48"/>
  <c r="E70" i="48"/>
  <c r="D70" i="48"/>
  <c r="C70" i="48"/>
  <c r="B70" i="48"/>
  <c r="H69" i="48"/>
  <c r="G69" i="48"/>
  <c r="F69" i="48"/>
  <c r="E69" i="48"/>
  <c r="D69" i="48"/>
  <c r="C69" i="48"/>
  <c r="B69" i="48"/>
  <c r="B67" i="48"/>
  <c r="B50" i="48"/>
  <c r="R30" i="48"/>
  <c r="R29" i="48"/>
  <c r="R28" i="48"/>
  <c r="R27" i="48"/>
  <c r="R26" i="48"/>
  <c r="R25" i="48"/>
  <c r="R24" i="48"/>
  <c r="R23" i="48"/>
  <c r="R22" i="48"/>
  <c r="R21" i="48"/>
  <c r="R20" i="48"/>
  <c r="R19" i="48"/>
  <c r="R18" i="48"/>
  <c r="R17" i="48"/>
  <c r="H78" i="47"/>
  <c r="G78" i="47"/>
  <c r="F78" i="47"/>
  <c r="E78" i="47"/>
  <c r="D78" i="47"/>
  <c r="C78" i="47"/>
  <c r="B78" i="47"/>
  <c r="H77" i="47"/>
  <c r="G77" i="47"/>
  <c r="F77" i="47"/>
  <c r="E77" i="47"/>
  <c r="D77" i="47"/>
  <c r="C77" i="47"/>
  <c r="B77" i="47"/>
  <c r="H76" i="47"/>
  <c r="G76" i="47"/>
  <c r="F76" i="47"/>
  <c r="E76" i="47"/>
  <c r="D76" i="47"/>
  <c r="C76" i="47"/>
  <c r="B76" i="47"/>
  <c r="H75" i="47"/>
  <c r="G75" i="47"/>
  <c r="F75" i="47"/>
  <c r="E75" i="47"/>
  <c r="D75" i="47"/>
  <c r="C75" i="47"/>
  <c r="B75" i="47"/>
  <c r="H74" i="47"/>
  <c r="G74" i="47"/>
  <c r="F74" i="47"/>
  <c r="E74" i="47"/>
  <c r="D74" i="47"/>
  <c r="C74" i="47"/>
  <c r="B74" i="47"/>
  <c r="H73" i="47"/>
  <c r="G73" i="47"/>
  <c r="F73" i="47"/>
  <c r="E73" i="47"/>
  <c r="D73" i="47"/>
  <c r="C73" i="47"/>
  <c r="B73" i="47"/>
  <c r="H72" i="47"/>
  <c r="G72" i="47"/>
  <c r="F72" i="47"/>
  <c r="E72" i="47"/>
  <c r="D72" i="47"/>
  <c r="C72" i="47"/>
  <c r="B72" i="47"/>
  <c r="H71" i="47"/>
  <c r="G71" i="47"/>
  <c r="F71" i="47"/>
  <c r="E71" i="47"/>
  <c r="D71" i="47"/>
  <c r="C71" i="47"/>
  <c r="B71" i="47"/>
  <c r="H70" i="47"/>
  <c r="G70" i="47"/>
  <c r="F70" i="47"/>
  <c r="E70" i="47"/>
  <c r="D70" i="47"/>
  <c r="C70" i="47"/>
  <c r="B70" i="47"/>
  <c r="H69" i="47"/>
  <c r="G69" i="47"/>
  <c r="F69" i="47"/>
  <c r="E69" i="47"/>
  <c r="D69" i="47"/>
  <c r="C69" i="47"/>
  <c r="B79" i="47" s="1"/>
  <c r="B69" i="47"/>
  <c r="B50" i="47"/>
  <c r="B67" i="47" s="1"/>
  <c r="R30" i="47"/>
  <c r="R29" i="47"/>
  <c r="R28" i="47"/>
  <c r="R27" i="47"/>
  <c r="R26" i="47"/>
  <c r="R25" i="47"/>
  <c r="R24" i="47"/>
  <c r="R23" i="47"/>
  <c r="R22" i="47"/>
  <c r="R21" i="47"/>
  <c r="R20" i="47"/>
  <c r="R19" i="47"/>
  <c r="R18" i="47"/>
  <c r="R17" i="47"/>
  <c r="U26" i="47" s="1"/>
  <c r="V26" i="47" s="1"/>
  <c r="Y26" i="47" s="1"/>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79" i="46" s="1"/>
  <c r="B69" i="46"/>
  <c r="B67" i="46"/>
  <c r="B50" i="46"/>
  <c r="R30" i="46"/>
  <c r="R29" i="46"/>
  <c r="R28" i="46"/>
  <c r="R27" i="46"/>
  <c r="R26" i="46"/>
  <c r="R25" i="46"/>
  <c r="R24" i="46"/>
  <c r="R23" i="46"/>
  <c r="R22" i="46"/>
  <c r="R21" i="46"/>
  <c r="R20" i="46"/>
  <c r="R19" i="46"/>
  <c r="R18" i="46"/>
  <c r="R17" i="46"/>
  <c r="H98" i="45"/>
  <c r="G98" i="45"/>
  <c r="F98" i="45"/>
  <c r="E98" i="45"/>
  <c r="D98" i="45"/>
  <c r="C98" i="45"/>
  <c r="B98" i="45"/>
  <c r="H97" i="45"/>
  <c r="G97" i="45"/>
  <c r="F97" i="45"/>
  <c r="E97" i="45"/>
  <c r="D97" i="45"/>
  <c r="C97" i="45"/>
  <c r="B97" i="45"/>
  <c r="H96" i="45"/>
  <c r="G96" i="45"/>
  <c r="F96" i="45"/>
  <c r="E96" i="45"/>
  <c r="D96" i="45"/>
  <c r="C96" i="45"/>
  <c r="B96" i="45"/>
  <c r="H95" i="45"/>
  <c r="G95" i="45"/>
  <c r="F95" i="45"/>
  <c r="E95" i="45"/>
  <c r="D95" i="45"/>
  <c r="C95" i="45"/>
  <c r="B95" i="45"/>
  <c r="H94" i="45"/>
  <c r="G94" i="45"/>
  <c r="F94" i="45"/>
  <c r="E94" i="45"/>
  <c r="D94" i="45"/>
  <c r="C94" i="45"/>
  <c r="B94" i="45"/>
  <c r="H93" i="45"/>
  <c r="G93" i="45"/>
  <c r="F93" i="45"/>
  <c r="E93" i="45"/>
  <c r="D93" i="45"/>
  <c r="C93" i="45"/>
  <c r="B93" i="45"/>
  <c r="H92" i="45"/>
  <c r="G92" i="45"/>
  <c r="F92" i="45"/>
  <c r="E92" i="45"/>
  <c r="D92" i="45"/>
  <c r="C92" i="45"/>
  <c r="B92" i="45"/>
  <c r="H91" i="45"/>
  <c r="G91" i="45"/>
  <c r="F91" i="45"/>
  <c r="E91" i="45"/>
  <c r="D91" i="45"/>
  <c r="C91" i="45"/>
  <c r="B91" i="45"/>
  <c r="H90" i="45"/>
  <c r="G90" i="45"/>
  <c r="F90" i="45"/>
  <c r="E90" i="45"/>
  <c r="D90" i="45"/>
  <c r="C90" i="45"/>
  <c r="B90" i="45"/>
  <c r="H89" i="45"/>
  <c r="G89" i="45"/>
  <c r="F89" i="45"/>
  <c r="E89" i="45"/>
  <c r="D89" i="45"/>
  <c r="C89" i="45"/>
  <c r="B89" i="45"/>
  <c r="H88" i="45"/>
  <c r="G88" i="45"/>
  <c r="F88" i="45"/>
  <c r="E88" i="45"/>
  <c r="D88" i="45"/>
  <c r="C88" i="45"/>
  <c r="B88" i="45"/>
  <c r="H87" i="45"/>
  <c r="G87" i="45"/>
  <c r="F87" i="45"/>
  <c r="E87" i="45"/>
  <c r="D87" i="45"/>
  <c r="C87" i="45"/>
  <c r="B87" i="45"/>
  <c r="H86" i="45"/>
  <c r="G86" i="45"/>
  <c r="F86" i="45"/>
  <c r="E86" i="45"/>
  <c r="D86" i="45"/>
  <c r="C86" i="45"/>
  <c r="B86" i="45"/>
  <c r="H85" i="45"/>
  <c r="G85" i="45"/>
  <c r="F85" i="45"/>
  <c r="E85" i="45"/>
  <c r="D85" i="45"/>
  <c r="C85" i="45"/>
  <c r="B85" i="45"/>
  <c r="H84" i="45"/>
  <c r="G84" i="45"/>
  <c r="F84" i="45"/>
  <c r="E84" i="45"/>
  <c r="D84" i="45"/>
  <c r="C84" i="45"/>
  <c r="B84" i="45"/>
  <c r="H83" i="45"/>
  <c r="G83" i="45"/>
  <c r="F83" i="45"/>
  <c r="E83" i="45"/>
  <c r="D83" i="45"/>
  <c r="C83" i="45"/>
  <c r="B83" i="45"/>
  <c r="H82" i="45"/>
  <c r="G82" i="45"/>
  <c r="F82" i="45"/>
  <c r="E82" i="45"/>
  <c r="D82" i="45"/>
  <c r="C82" i="45"/>
  <c r="B82" i="45"/>
  <c r="H81" i="45"/>
  <c r="G81" i="45"/>
  <c r="F81" i="45"/>
  <c r="E81" i="45"/>
  <c r="D81" i="45"/>
  <c r="C81" i="45"/>
  <c r="B81" i="45"/>
  <c r="H80" i="45"/>
  <c r="G80" i="45"/>
  <c r="F80" i="45"/>
  <c r="E80" i="45"/>
  <c r="D80" i="45"/>
  <c r="C80" i="45"/>
  <c r="B80" i="45"/>
  <c r="H79" i="45"/>
  <c r="G79" i="45"/>
  <c r="F79" i="45"/>
  <c r="E79" i="45"/>
  <c r="D79" i="45"/>
  <c r="C79" i="45"/>
  <c r="B79" i="45"/>
  <c r="B50" i="45"/>
  <c r="B77" i="45" s="1"/>
  <c r="R30" i="45"/>
  <c r="R29" i="45"/>
  <c r="R28" i="45"/>
  <c r="R27" i="45"/>
  <c r="R26" i="45"/>
  <c r="R25" i="45"/>
  <c r="R24" i="45"/>
  <c r="R23" i="45"/>
  <c r="R22" i="45"/>
  <c r="R21" i="45"/>
  <c r="R20" i="45"/>
  <c r="R19" i="45"/>
  <c r="R18" i="45"/>
  <c r="U18" i="45" s="1"/>
  <c r="V18" i="45" s="1"/>
  <c r="R17" i="45"/>
  <c r="H98" i="44"/>
  <c r="G98" i="44"/>
  <c r="F98" i="44"/>
  <c r="E98" i="44"/>
  <c r="D98" i="44"/>
  <c r="C98" i="44"/>
  <c r="B98" i="44"/>
  <c r="H97" i="44"/>
  <c r="G97" i="44"/>
  <c r="F97" i="44"/>
  <c r="E97" i="44"/>
  <c r="D97" i="44"/>
  <c r="C97" i="44"/>
  <c r="B97" i="44"/>
  <c r="H96" i="44"/>
  <c r="G96" i="44"/>
  <c r="F96" i="44"/>
  <c r="E96" i="44"/>
  <c r="D96" i="44"/>
  <c r="C96" i="44"/>
  <c r="B96" i="44"/>
  <c r="H95" i="44"/>
  <c r="G95" i="44"/>
  <c r="F95" i="44"/>
  <c r="E95" i="44"/>
  <c r="D95" i="44"/>
  <c r="C95" i="44"/>
  <c r="B95" i="44"/>
  <c r="H94" i="44"/>
  <c r="G94" i="44"/>
  <c r="F94" i="44"/>
  <c r="E94" i="44"/>
  <c r="D94" i="44"/>
  <c r="C94" i="44"/>
  <c r="B94" i="44"/>
  <c r="H93" i="44"/>
  <c r="G93" i="44"/>
  <c r="F93" i="44"/>
  <c r="E93" i="44"/>
  <c r="D93" i="44"/>
  <c r="C93" i="44"/>
  <c r="B93" i="44"/>
  <c r="H92" i="44"/>
  <c r="G92" i="44"/>
  <c r="F92" i="44"/>
  <c r="E92" i="44"/>
  <c r="D92" i="44"/>
  <c r="C92" i="44"/>
  <c r="B92" i="44"/>
  <c r="H91" i="44"/>
  <c r="G91" i="44"/>
  <c r="F91" i="44"/>
  <c r="E91" i="44"/>
  <c r="D91" i="44"/>
  <c r="C91" i="44"/>
  <c r="B91" i="44"/>
  <c r="H90" i="44"/>
  <c r="G90" i="44"/>
  <c r="F90" i="44"/>
  <c r="E90" i="44"/>
  <c r="D90" i="44"/>
  <c r="C90" i="44"/>
  <c r="B90" i="44"/>
  <c r="H89" i="44"/>
  <c r="G89" i="44"/>
  <c r="F89" i="44"/>
  <c r="E89" i="44"/>
  <c r="D89" i="44"/>
  <c r="C89" i="44"/>
  <c r="B89" i="44"/>
  <c r="H88" i="44"/>
  <c r="G88" i="44"/>
  <c r="F88" i="44"/>
  <c r="E88" i="44"/>
  <c r="D88" i="44"/>
  <c r="C88" i="44"/>
  <c r="B88" i="44"/>
  <c r="H87" i="44"/>
  <c r="G87" i="44"/>
  <c r="F87" i="44"/>
  <c r="E87" i="44"/>
  <c r="D87" i="44"/>
  <c r="C87" i="44"/>
  <c r="B87" i="44"/>
  <c r="H86" i="44"/>
  <c r="G86" i="44"/>
  <c r="F86" i="44"/>
  <c r="E86" i="44"/>
  <c r="D86" i="44"/>
  <c r="C86" i="44"/>
  <c r="B86" i="44"/>
  <c r="H85" i="44"/>
  <c r="G85" i="44"/>
  <c r="F85" i="44"/>
  <c r="E85" i="44"/>
  <c r="D85" i="44"/>
  <c r="C85" i="44"/>
  <c r="B85" i="44"/>
  <c r="H84" i="44"/>
  <c r="G84" i="44"/>
  <c r="F84" i="44"/>
  <c r="E84" i="44"/>
  <c r="D84" i="44"/>
  <c r="C84" i="44"/>
  <c r="B84" i="44"/>
  <c r="H83" i="44"/>
  <c r="G83" i="44"/>
  <c r="F83" i="44"/>
  <c r="E83" i="44"/>
  <c r="D83" i="44"/>
  <c r="C83" i="44"/>
  <c r="B83" i="44"/>
  <c r="H82" i="44"/>
  <c r="G82" i="44"/>
  <c r="F82" i="44"/>
  <c r="E82" i="44"/>
  <c r="D82" i="44"/>
  <c r="C82" i="44"/>
  <c r="B82" i="44"/>
  <c r="H81" i="44"/>
  <c r="G81" i="44"/>
  <c r="F81" i="44"/>
  <c r="E81" i="44"/>
  <c r="D81" i="44"/>
  <c r="C81" i="44"/>
  <c r="B81" i="44"/>
  <c r="H80" i="44"/>
  <c r="G80" i="44"/>
  <c r="F80" i="44"/>
  <c r="E80" i="44"/>
  <c r="D80" i="44"/>
  <c r="C80" i="44"/>
  <c r="B80" i="44"/>
  <c r="H79" i="44"/>
  <c r="G79" i="44"/>
  <c r="F79" i="44"/>
  <c r="E79" i="44"/>
  <c r="D79" i="44"/>
  <c r="C79" i="44"/>
  <c r="B99" i="44" s="1"/>
  <c r="B79" i="44"/>
  <c r="B50" i="44"/>
  <c r="B77" i="44" s="1"/>
  <c r="R30" i="44"/>
  <c r="R29" i="44"/>
  <c r="R28" i="44"/>
  <c r="R27" i="44"/>
  <c r="R26" i="44"/>
  <c r="R25" i="44"/>
  <c r="R24" i="44"/>
  <c r="R23" i="44"/>
  <c r="R22" i="44"/>
  <c r="R21" i="44"/>
  <c r="R20" i="44"/>
  <c r="R19" i="44"/>
  <c r="R18" i="44"/>
  <c r="R17" i="44"/>
  <c r="H98" i="43"/>
  <c r="G98" i="43"/>
  <c r="F98" i="43"/>
  <c r="E98" i="43"/>
  <c r="D98" i="43"/>
  <c r="C98" i="43"/>
  <c r="B98" i="43"/>
  <c r="H97" i="43"/>
  <c r="G97" i="43"/>
  <c r="F97" i="43"/>
  <c r="E97" i="43"/>
  <c r="D97" i="43"/>
  <c r="C97" i="43"/>
  <c r="B97" i="43"/>
  <c r="H96" i="43"/>
  <c r="G96" i="43"/>
  <c r="F96" i="43"/>
  <c r="E96" i="43"/>
  <c r="D96" i="43"/>
  <c r="C96" i="43"/>
  <c r="B96" i="43"/>
  <c r="H95" i="43"/>
  <c r="G95" i="43"/>
  <c r="F95" i="43"/>
  <c r="E95" i="43"/>
  <c r="D95" i="43"/>
  <c r="C95" i="43"/>
  <c r="B95" i="43"/>
  <c r="H94" i="43"/>
  <c r="G94" i="43"/>
  <c r="F94" i="43"/>
  <c r="E94" i="43"/>
  <c r="D94" i="43"/>
  <c r="C94" i="43"/>
  <c r="B94" i="43"/>
  <c r="H93" i="43"/>
  <c r="G93" i="43"/>
  <c r="F93" i="43"/>
  <c r="E93" i="43"/>
  <c r="D93" i="43"/>
  <c r="C93" i="43"/>
  <c r="B93" i="43"/>
  <c r="H92" i="43"/>
  <c r="G92" i="43"/>
  <c r="F92" i="43"/>
  <c r="E92" i="43"/>
  <c r="D92" i="43"/>
  <c r="C92" i="43"/>
  <c r="B92" i="43"/>
  <c r="H91" i="43"/>
  <c r="G91" i="43"/>
  <c r="F91" i="43"/>
  <c r="E91" i="43"/>
  <c r="D91" i="43"/>
  <c r="C91" i="43"/>
  <c r="B91" i="43"/>
  <c r="H90" i="43"/>
  <c r="G90" i="43"/>
  <c r="F90" i="43"/>
  <c r="E90" i="43"/>
  <c r="D90" i="43"/>
  <c r="C90" i="43"/>
  <c r="B90" i="43"/>
  <c r="H89" i="43"/>
  <c r="G89" i="43"/>
  <c r="F89" i="43"/>
  <c r="E89" i="43"/>
  <c r="D89" i="43"/>
  <c r="C89" i="43"/>
  <c r="B89" i="43"/>
  <c r="H88" i="43"/>
  <c r="G88" i="43"/>
  <c r="F88" i="43"/>
  <c r="E88" i="43"/>
  <c r="D88" i="43"/>
  <c r="C88" i="43"/>
  <c r="B88" i="43"/>
  <c r="H87" i="43"/>
  <c r="G87" i="43"/>
  <c r="F87" i="43"/>
  <c r="E87" i="43"/>
  <c r="D87" i="43"/>
  <c r="C87" i="43"/>
  <c r="B87" i="43"/>
  <c r="H86" i="43"/>
  <c r="G86" i="43"/>
  <c r="F86" i="43"/>
  <c r="E86" i="43"/>
  <c r="D86" i="43"/>
  <c r="C86" i="43"/>
  <c r="B86" i="43"/>
  <c r="H85" i="43"/>
  <c r="G85" i="43"/>
  <c r="F85" i="43"/>
  <c r="E85" i="43"/>
  <c r="D85" i="43"/>
  <c r="C85" i="43"/>
  <c r="B85" i="43"/>
  <c r="H84" i="43"/>
  <c r="G84" i="43"/>
  <c r="F84" i="43"/>
  <c r="E84" i="43"/>
  <c r="D84" i="43"/>
  <c r="C84" i="43"/>
  <c r="B84" i="43"/>
  <c r="H83" i="43"/>
  <c r="G83" i="43"/>
  <c r="F83" i="43"/>
  <c r="E83" i="43"/>
  <c r="D83" i="43"/>
  <c r="C83" i="43"/>
  <c r="B83" i="43"/>
  <c r="H82" i="43"/>
  <c r="G82" i="43"/>
  <c r="F82" i="43"/>
  <c r="E82" i="43"/>
  <c r="D82" i="43"/>
  <c r="C82" i="43"/>
  <c r="B82" i="43"/>
  <c r="H81" i="43"/>
  <c r="G81" i="43"/>
  <c r="F81" i="43"/>
  <c r="E81" i="43"/>
  <c r="D81" i="43"/>
  <c r="C81" i="43"/>
  <c r="B81" i="43"/>
  <c r="H80" i="43"/>
  <c r="G80" i="43"/>
  <c r="F80" i="43"/>
  <c r="E80" i="43"/>
  <c r="D80" i="43"/>
  <c r="C80" i="43"/>
  <c r="B80" i="43"/>
  <c r="H79" i="43"/>
  <c r="G79" i="43"/>
  <c r="F79" i="43"/>
  <c r="E79" i="43"/>
  <c r="D79" i="43"/>
  <c r="C79" i="43"/>
  <c r="B79" i="43"/>
  <c r="B77" i="43"/>
  <c r="B50" i="43"/>
  <c r="R30" i="43"/>
  <c r="R29" i="43"/>
  <c r="R28" i="43"/>
  <c r="R27" i="43"/>
  <c r="R26" i="43"/>
  <c r="R25" i="43"/>
  <c r="R24" i="43"/>
  <c r="R23" i="43"/>
  <c r="R22" i="43"/>
  <c r="R21" i="43"/>
  <c r="R20" i="43"/>
  <c r="R19" i="43"/>
  <c r="R18" i="43"/>
  <c r="R17" i="43"/>
  <c r="H98" i="42"/>
  <c r="G98" i="42"/>
  <c r="F98" i="42"/>
  <c r="E98" i="42"/>
  <c r="D98" i="42"/>
  <c r="C98" i="42"/>
  <c r="B98" i="42"/>
  <c r="H97" i="42"/>
  <c r="G97" i="42"/>
  <c r="F97" i="42"/>
  <c r="E97" i="42"/>
  <c r="D97" i="42"/>
  <c r="C97" i="42"/>
  <c r="B97" i="42"/>
  <c r="H96" i="42"/>
  <c r="G96" i="42"/>
  <c r="F96" i="42"/>
  <c r="E96" i="42"/>
  <c r="D96" i="42"/>
  <c r="C96" i="42"/>
  <c r="B96" i="42"/>
  <c r="H95" i="42"/>
  <c r="G95" i="42"/>
  <c r="F95" i="42"/>
  <c r="E95" i="42"/>
  <c r="D95" i="42"/>
  <c r="C95" i="42"/>
  <c r="B95" i="42"/>
  <c r="H94" i="42"/>
  <c r="G94" i="42"/>
  <c r="F94" i="42"/>
  <c r="E94" i="42"/>
  <c r="D94" i="42"/>
  <c r="C94" i="42"/>
  <c r="B94" i="42"/>
  <c r="H93" i="42"/>
  <c r="G93" i="42"/>
  <c r="F93" i="42"/>
  <c r="E93" i="42"/>
  <c r="D93" i="42"/>
  <c r="C93" i="42"/>
  <c r="B93" i="42"/>
  <c r="H92" i="42"/>
  <c r="G92" i="42"/>
  <c r="F92" i="42"/>
  <c r="E92" i="42"/>
  <c r="D92" i="42"/>
  <c r="C92" i="42"/>
  <c r="B92" i="42"/>
  <c r="H91" i="42"/>
  <c r="G91" i="42"/>
  <c r="F91" i="42"/>
  <c r="E91" i="42"/>
  <c r="D91" i="42"/>
  <c r="C91" i="42"/>
  <c r="B91" i="42"/>
  <c r="H90" i="42"/>
  <c r="G90" i="42"/>
  <c r="F90" i="42"/>
  <c r="E90" i="42"/>
  <c r="D90" i="42"/>
  <c r="C90" i="42"/>
  <c r="B90" i="42"/>
  <c r="H89" i="42"/>
  <c r="G89" i="42"/>
  <c r="F89" i="42"/>
  <c r="E89" i="42"/>
  <c r="D89" i="42"/>
  <c r="C89" i="42"/>
  <c r="B89" i="42"/>
  <c r="H88" i="42"/>
  <c r="G88" i="42"/>
  <c r="F88" i="42"/>
  <c r="E88" i="42"/>
  <c r="D88" i="42"/>
  <c r="C88" i="42"/>
  <c r="B88" i="42"/>
  <c r="H87" i="42"/>
  <c r="G87" i="42"/>
  <c r="F87" i="42"/>
  <c r="E87" i="42"/>
  <c r="D87" i="42"/>
  <c r="C87" i="42"/>
  <c r="B87" i="42"/>
  <c r="H86" i="42"/>
  <c r="G86" i="42"/>
  <c r="F86" i="42"/>
  <c r="E86" i="42"/>
  <c r="D86" i="42"/>
  <c r="C86" i="42"/>
  <c r="B86" i="42"/>
  <c r="H85" i="42"/>
  <c r="G85" i="42"/>
  <c r="F85" i="42"/>
  <c r="E85" i="42"/>
  <c r="D85" i="42"/>
  <c r="C85" i="42"/>
  <c r="B85" i="42"/>
  <c r="H84" i="42"/>
  <c r="G84" i="42"/>
  <c r="F84" i="42"/>
  <c r="E84" i="42"/>
  <c r="D84" i="42"/>
  <c r="C84" i="42"/>
  <c r="B84" i="42"/>
  <c r="H83" i="42"/>
  <c r="G83" i="42"/>
  <c r="F83" i="42"/>
  <c r="E83" i="42"/>
  <c r="D83" i="42"/>
  <c r="C83" i="42"/>
  <c r="B83" i="42"/>
  <c r="H82" i="42"/>
  <c r="G82" i="42"/>
  <c r="F82" i="42"/>
  <c r="E82" i="42"/>
  <c r="D82" i="42"/>
  <c r="C82" i="42"/>
  <c r="B82" i="42"/>
  <c r="H81" i="42"/>
  <c r="G81" i="42"/>
  <c r="F81" i="42"/>
  <c r="E81" i="42"/>
  <c r="D81" i="42"/>
  <c r="C81" i="42"/>
  <c r="B81" i="42"/>
  <c r="H80" i="42"/>
  <c r="G80" i="42"/>
  <c r="F80" i="42"/>
  <c r="E80" i="42"/>
  <c r="D80" i="42"/>
  <c r="C80" i="42"/>
  <c r="B80" i="42"/>
  <c r="H79" i="42"/>
  <c r="G79" i="42"/>
  <c r="F79" i="42"/>
  <c r="E79" i="42"/>
  <c r="D79" i="42"/>
  <c r="C79" i="42"/>
  <c r="B79" i="42"/>
  <c r="B50" i="42"/>
  <c r="B77" i="42" s="1"/>
  <c r="R30" i="42"/>
  <c r="R29" i="42"/>
  <c r="R28" i="42"/>
  <c r="R27" i="42"/>
  <c r="R26" i="42"/>
  <c r="R25" i="42"/>
  <c r="R24" i="42"/>
  <c r="R23" i="42"/>
  <c r="R22" i="42"/>
  <c r="R21" i="42"/>
  <c r="R20" i="42"/>
  <c r="R19" i="42"/>
  <c r="R18" i="42"/>
  <c r="R17" i="42"/>
  <c r="U30" i="42" s="1"/>
  <c r="V30" i="42" s="1"/>
  <c r="B99" i="42" l="1"/>
  <c r="U18" i="42"/>
  <c r="V18" i="42" s="1"/>
  <c r="Y18" i="42" s="1"/>
  <c r="B99" i="45"/>
  <c r="U17" i="45"/>
  <c r="V17" i="45" s="1"/>
  <c r="H29" i="45" s="1"/>
  <c r="B79" i="71"/>
  <c r="B79" i="66"/>
  <c r="B79" i="64"/>
  <c r="B79" i="63"/>
  <c r="U30" i="62"/>
  <c r="V30" i="62" s="1"/>
  <c r="X30" i="62" s="1"/>
  <c r="B79" i="60"/>
  <c r="B79" i="59"/>
  <c r="U28" i="56"/>
  <c r="V28" i="56" s="1"/>
  <c r="Z28" i="56" s="1"/>
  <c r="U30" i="49"/>
  <c r="V30" i="49" s="1"/>
  <c r="U23" i="47"/>
  <c r="V23" i="47" s="1"/>
  <c r="Y23" i="47" s="1"/>
  <c r="U30" i="46"/>
  <c r="V30" i="46" s="1"/>
  <c r="U30" i="67"/>
  <c r="V30" i="67" s="1"/>
  <c r="X30" i="67" s="1"/>
  <c r="U30" i="64"/>
  <c r="V30" i="64" s="1"/>
  <c r="Z30" i="64" s="1"/>
  <c r="B79" i="56"/>
  <c r="B79" i="55"/>
  <c r="U30" i="55"/>
  <c r="V30" i="55" s="1"/>
  <c r="Y30" i="55" s="1"/>
  <c r="U18" i="47"/>
  <c r="V18" i="47" s="1"/>
  <c r="AA18" i="47" s="1"/>
  <c r="U20" i="47"/>
  <c r="V20" i="47" s="1"/>
  <c r="U22" i="47"/>
  <c r="V22" i="47" s="1"/>
  <c r="U24" i="47"/>
  <c r="V24" i="47" s="1"/>
  <c r="Z24" i="47" s="1"/>
  <c r="U27" i="47"/>
  <c r="V27" i="47" s="1"/>
  <c r="H39" i="47" s="1"/>
  <c r="U17" i="47"/>
  <c r="V17" i="47" s="1"/>
  <c r="U19" i="47"/>
  <c r="V19" i="47" s="1"/>
  <c r="U21" i="47"/>
  <c r="V21" i="47" s="1"/>
  <c r="Z21" i="47" s="1"/>
  <c r="U25" i="47"/>
  <c r="V25" i="47" s="1"/>
  <c r="Y25" i="47" s="1"/>
  <c r="U17" i="42"/>
  <c r="V17" i="42" s="1"/>
  <c r="Y17" i="42" s="1"/>
  <c r="U24" i="42"/>
  <c r="V24" i="42" s="1"/>
  <c r="U26" i="42"/>
  <c r="V26" i="42" s="1"/>
  <c r="Y26" i="42" s="1"/>
  <c r="U19" i="42"/>
  <c r="V19" i="42" s="1"/>
  <c r="W19" i="42" s="1"/>
  <c r="U21" i="42"/>
  <c r="V21" i="42" s="1"/>
  <c r="Y21" i="42" s="1"/>
  <c r="U28" i="42"/>
  <c r="V28" i="42" s="1"/>
  <c r="U23" i="42"/>
  <c r="V23" i="42" s="1"/>
  <c r="U25" i="42"/>
  <c r="V25" i="42" s="1"/>
  <c r="Y25" i="42" s="1"/>
  <c r="U29" i="42"/>
  <c r="V29" i="42" s="1"/>
  <c r="U20" i="42"/>
  <c r="V20" i="42" s="1"/>
  <c r="Y20" i="42" s="1"/>
  <c r="U22" i="42"/>
  <c r="V22" i="42" s="1"/>
  <c r="Y22" i="42" s="1"/>
  <c r="U27" i="42"/>
  <c r="V27" i="42" s="1"/>
  <c r="H39" i="42" s="1"/>
  <c r="U30" i="45"/>
  <c r="V30" i="45" s="1"/>
  <c r="Z30" i="45" s="1"/>
  <c r="U19" i="45"/>
  <c r="V19" i="45" s="1"/>
  <c r="H31" i="45" s="1"/>
  <c r="U29" i="45"/>
  <c r="V29" i="45" s="1"/>
  <c r="X29" i="45" s="1"/>
  <c r="U28" i="45"/>
  <c r="V28" i="45" s="1"/>
  <c r="U20" i="45"/>
  <c r="V20" i="45" s="1"/>
  <c r="Y20" i="45" s="1"/>
  <c r="B79" i="70"/>
  <c r="U30" i="69"/>
  <c r="V30" i="69" s="1"/>
  <c r="Y30" i="69" s="1"/>
  <c r="U30" i="66"/>
  <c r="V30" i="66" s="1"/>
  <c r="Y30" i="66" s="1"/>
  <c r="U30" i="63"/>
  <c r="V30" i="63" s="1"/>
  <c r="H42" i="63" s="1"/>
  <c r="U30" i="60"/>
  <c r="V30" i="60" s="1"/>
  <c r="Y30" i="60" s="1"/>
  <c r="U30" i="59"/>
  <c r="V30" i="59" s="1"/>
  <c r="Y30" i="59" s="1"/>
  <c r="B79" i="54"/>
  <c r="U30" i="54"/>
  <c r="V30" i="54" s="1"/>
  <c r="H42" i="54" s="1"/>
  <c r="B79" i="51"/>
  <c r="U18" i="50"/>
  <c r="V18" i="50" s="1"/>
  <c r="AA18" i="50" s="1"/>
  <c r="U19" i="50"/>
  <c r="V19" i="50" s="1"/>
  <c r="U21" i="49"/>
  <c r="V21" i="49" s="1"/>
  <c r="U26" i="49"/>
  <c r="V26" i="49" s="1"/>
  <c r="H38" i="49" s="1"/>
  <c r="U28" i="49"/>
  <c r="V28" i="49" s="1"/>
  <c r="U17" i="49"/>
  <c r="V17" i="49" s="1"/>
  <c r="U24" i="49"/>
  <c r="V24" i="49" s="1"/>
  <c r="U29" i="49"/>
  <c r="V29" i="49" s="1"/>
  <c r="U20" i="49"/>
  <c r="V20" i="49" s="1"/>
  <c r="U22" i="49"/>
  <c r="V22" i="49" s="1"/>
  <c r="U27" i="49"/>
  <c r="V27" i="49" s="1"/>
  <c r="U18" i="49"/>
  <c r="V18" i="49" s="1"/>
  <c r="Z18" i="49" s="1"/>
  <c r="U28" i="47"/>
  <c r="V28" i="47" s="1"/>
  <c r="Y28" i="47" s="1"/>
  <c r="U30" i="70"/>
  <c r="V30" i="70" s="1"/>
  <c r="U26" i="70"/>
  <c r="V26" i="70" s="1"/>
  <c r="U19" i="70"/>
  <c r="V19" i="70" s="1"/>
  <c r="U29" i="70"/>
  <c r="V29" i="70" s="1"/>
  <c r="U27" i="70"/>
  <c r="V27" i="70" s="1"/>
  <c r="U23" i="70"/>
  <c r="V23" i="70" s="1"/>
  <c r="U22" i="70"/>
  <c r="V22" i="70" s="1"/>
  <c r="U20" i="70"/>
  <c r="V20" i="70" s="1"/>
  <c r="U18" i="70"/>
  <c r="V18" i="70" s="1"/>
  <c r="U28" i="70"/>
  <c r="V28" i="70" s="1"/>
  <c r="U25" i="70"/>
  <c r="V25" i="70" s="1"/>
  <c r="U24" i="70"/>
  <c r="V24" i="70" s="1"/>
  <c r="U21" i="70"/>
  <c r="V21" i="70" s="1"/>
  <c r="U17" i="70"/>
  <c r="V17" i="70" s="1"/>
  <c r="U30" i="71"/>
  <c r="V30" i="71" s="1"/>
  <c r="U29" i="71"/>
  <c r="V29" i="71" s="1"/>
  <c r="U20" i="71"/>
  <c r="V20" i="71" s="1"/>
  <c r="U17" i="71"/>
  <c r="V17" i="71" s="1"/>
  <c r="U28" i="71"/>
  <c r="V28" i="71" s="1"/>
  <c r="U27" i="71"/>
  <c r="V27" i="71" s="1"/>
  <c r="U26" i="71"/>
  <c r="V26" i="71" s="1"/>
  <c r="U25" i="71"/>
  <c r="V25" i="71" s="1"/>
  <c r="U24" i="71"/>
  <c r="V24" i="71" s="1"/>
  <c r="U23" i="71"/>
  <c r="V23" i="71" s="1"/>
  <c r="U22" i="71"/>
  <c r="V22" i="71" s="1"/>
  <c r="U21" i="71"/>
  <c r="V21" i="71" s="1"/>
  <c r="U19" i="71"/>
  <c r="V19" i="71" s="1"/>
  <c r="U18" i="71"/>
  <c r="V18" i="71" s="1"/>
  <c r="U17" i="69"/>
  <c r="V17" i="69" s="1"/>
  <c r="U18" i="69"/>
  <c r="V18" i="69" s="1"/>
  <c r="U19" i="69"/>
  <c r="V19" i="69" s="1"/>
  <c r="U20" i="69"/>
  <c r="V20" i="69" s="1"/>
  <c r="U21" i="69"/>
  <c r="V21" i="69" s="1"/>
  <c r="U22" i="69"/>
  <c r="V22" i="69" s="1"/>
  <c r="U23" i="69"/>
  <c r="V23" i="69" s="1"/>
  <c r="U24" i="69"/>
  <c r="V24" i="69" s="1"/>
  <c r="U25" i="69"/>
  <c r="V25" i="69" s="1"/>
  <c r="U26" i="69"/>
  <c r="V26" i="69" s="1"/>
  <c r="U27" i="69"/>
  <c r="V27" i="69" s="1"/>
  <c r="U28" i="69"/>
  <c r="V28" i="69" s="1"/>
  <c r="U29" i="69"/>
  <c r="V29" i="69" s="1"/>
  <c r="Y30" i="68"/>
  <c r="Z30" i="68"/>
  <c r="X30" i="68"/>
  <c r="H42" i="68"/>
  <c r="AA30" i="68"/>
  <c r="W30" i="68"/>
  <c r="U17" i="68"/>
  <c r="V17" i="68" s="1"/>
  <c r="U18" i="68"/>
  <c r="V18" i="68" s="1"/>
  <c r="U19" i="68"/>
  <c r="V19" i="68" s="1"/>
  <c r="U20" i="68"/>
  <c r="V20" i="68" s="1"/>
  <c r="U21" i="68"/>
  <c r="V21" i="68" s="1"/>
  <c r="U22" i="68"/>
  <c r="V22" i="68" s="1"/>
  <c r="U23" i="68"/>
  <c r="V23" i="68" s="1"/>
  <c r="U24" i="68"/>
  <c r="V24" i="68" s="1"/>
  <c r="U25" i="68"/>
  <c r="V25" i="68" s="1"/>
  <c r="U26" i="68"/>
  <c r="V26" i="68" s="1"/>
  <c r="U27" i="68"/>
  <c r="V27" i="68" s="1"/>
  <c r="U28" i="68"/>
  <c r="V28" i="68" s="1"/>
  <c r="U29" i="68"/>
  <c r="V29" i="68" s="1"/>
  <c r="U17" i="67"/>
  <c r="V17" i="67" s="1"/>
  <c r="U19" i="67"/>
  <c r="V19" i="67" s="1"/>
  <c r="U21" i="67"/>
  <c r="V21" i="67" s="1"/>
  <c r="U23" i="67"/>
  <c r="V23" i="67" s="1"/>
  <c r="U25" i="67"/>
  <c r="V25" i="67" s="1"/>
  <c r="U26" i="67"/>
  <c r="V26" i="67" s="1"/>
  <c r="U28" i="67"/>
  <c r="V28" i="67" s="1"/>
  <c r="U29" i="67"/>
  <c r="V29" i="67" s="1"/>
  <c r="U18" i="67"/>
  <c r="V18" i="67" s="1"/>
  <c r="U20" i="67"/>
  <c r="V20" i="67" s="1"/>
  <c r="U22" i="67"/>
  <c r="V22" i="67" s="1"/>
  <c r="U24" i="67"/>
  <c r="V24" i="67" s="1"/>
  <c r="U27" i="67"/>
  <c r="V27" i="67" s="1"/>
  <c r="U17" i="66"/>
  <c r="V17" i="66" s="1"/>
  <c r="U20" i="66"/>
  <c r="V20" i="66" s="1"/>
  <c r="U27" i="66"/>
  <c r="V27" i="66" s="1"/>
  <c r="U28" i="66"/>
  <c r="V28" i="66" s="1"/>
  <c r="U29" i="66"/>
  <c r="V29" i="66" s="1"/>
  <c r="U18" i="66"/>
  <c r="V18" i="66" s="1"/>
  <c r="U19" i="66"/>
  <c r="V19" i="66" s="1"/>
  <c r="U21" i="66"/>
  <c r="V21" i="66" s="1"/>
  <c r="U22" i="66"/>
  <c r="V22" i="66" s="1"/>
  <c r="U23" i="66"/>
  <c r="V23" i="66" s="1"/>
  <c r="U24" i="66"/>
  <c r="V24" i="66" s="1"/>
  <c r="U25" i="66"/>
  <c r="V25" i="66" s="1"/>
  <c r="U26" i="66"/>
  <c r="V26" i="66" s="1"/>
  <c r="Y30" i="65"/>
  <c r="Z30" i="65"/>
  <c r="X30" i="65"/>
  <c r="H42" i="65"/>
  <c r="AA30" i="65"/>
  <c r="W30" i="65"/>
  <c r="U17" i="65"/>
  <c r="V17" i="65" s="1"/>
  <c r="U18" i="65"/>
  <c r="V18" i="65" s="1"/>
  <c r="U19" i="65"/>
  <c r="V19" i="65" s="1"/>
  <c r="U20" i="65"/>
  <c r="V20" i="65" s="1"/>
  <c r="U21" i="65"/>
  <c r="V21" i="65" s="1"/>
  <c r="U22" i="65"/>
  <c r="V22" i="65" s="1"/>
  <c r="U23" i="65"/>
  <c r="V23" i="65" s="1"/>
  <c r="U24" i="65"/>
  <c r="V24" i="65" s="1"/>
  <c r="U25" i="65"/>
  <c r="V25" i="65" s="1"/>
  <c r="U26" i="65"/>
  <c r="V26" i="65" s="1"/>
  <c r="U27" i="65"/>
  <c r="V27" i="65" s="1"/>
  <c r="U28" i="65"/>
  <c r="V28" i="65" s="1"/>
  <c r="U29" i="65"/>
  <c r="V29" i="65" s="1"/>
  <c r="U17" i="64"/>
  <c r="V17" i="64" s="1"/>
  <c r="U18" i="64"/>
  <c r="V18" i="64" s="1"/>
  <c r="U19" i="64"/>
  <c r="V19" i="64" s="1"/>
  <c r="U20" i="64"/>
  <c r="V20" i="64" s="1"/>
  <c r="U21" i="64"/>
  <c r="V21" i="64" s="1"/>
  <c r="U22" i="64"/>
  <c r="V22" i="64" s="1"/>
  <c r="U23" i="64"/>
  <c r="V23" i="64" s="1"/>
  <c r="U24" i="64"/>
  <c r="V24" i="64" s="1"/>
  <c r="U25" i="64"/>
  <c r="V25" i="64" s="1"/>
  <c r="U26" i="64"/>
  <c r="V26" i="64" s="1"/>
  <c r="U27" i="64"/>
  <c r="V27" i="64" s="1"/>
  <c r="U28" i="64"/>
  <c r="V28" i="64" s="1"/>
  <c r="U29" i="64"/>
  <c r="V29" i="64" s="1"/>
  <c r="U17" i="62"/>
  <c r="V17" i="62" s="1"/>
  <c r="U18" i="62"/>
  <c r="V18" i="62" s="1"/>
  <c r="U19" i="62"/>
  <c r="V19" i="62" s="1"/>
  <c r="U20" i="62"/>
  <c r="V20" i="62" s="1"/>
  <c r="U21" i="62"/>
  <c r="V21" i="62" s="1"/>
  <c r="U22" i="62"/>
  <c r="V22" i="62" s="1"/>
  <c r="U23" i="62"/>
  <c r="V23" i="62" s="1"/>
  <c r="U24" i="62"/>
  <c r="V24" i="62" s="1"/>
  <c r="U25" i="62"/>
  <c r="V25" i="62" s="1"/>
  <c r="U26" i="62"/>
  <c r="V26" i="62" s="1"/>
  <c r="U27" i="62"/>
  <c r="V27" i="62" s="1"/>
  <c r="U28" i="62"/>
  <c r="V28" i="62" s="1"/>
  <c r="U17" i="63"/>
  <c r="V17" i="63" s="1"/>
  <c r="U18" i="63"/>
  <c r="V18" i="63" s="1"/>
  <c r="U19" i="63"/>
  <c r="V19" i="63" s="1"/>
  <c r="U20" i="63"/>
  <c r="V20" i="63" s="1"/>
  <c r="U21" i="63"/>
  <c r="V21" i="63" s="1"/>
  <c r="U22" i="63"/>
  <c r="V22" i="63" s="1"/>
  <c r="U23" i="63"/>
  <c r="V23" i="63" s="1"/>
  <c r="U24" i="63"/>
  <c r="V24" i="63" s="1"/>
  <c r="U25" i="63"/>
  <c r="V25" i="63" s="1"/>
  <c r="U26" i="63"/>
  <c r="V26" i="63" s="1"/>
  <c r="U27" i="63"/>
  <c r="V27" i="63" s="1"/>
  <c r="U28" i="63"/>
  <c r="V28" i="63" s="1"/>
  <c r="U29" i="62"/>
  <c r="V29" i="62" s="1"/>
  <c r="U29" i="63"/>
  <c r="V29" i="63" s="1"/>
  <c r="Y30" i="61"/>
  <c r="X30" i="61"/>
  <c r="H42" i="61"/>
  <c r="AA30" i="61"/>
  <c r="W30" i="61"/>
  <c r="Z30" i="61"/>
  <c r="U17" i="61"/>
  <c r="V17" i="61" s="1"/>
  <c r="U18" i="61"/>
  <c r="V18" i="61" s="1"/>
  <c r="U19" i="61"/>
  <c r="V19" i="61" s="1"/>
  <c r="U20" i="61"/>
  <c r="V20" i="61" s="1"/>
  <c r="U21" i="61"/>
  <c r="V21" i="61" s="1"/>
  <c r="U22" i="61"/>
  <c r="V22" i="61" s="1"/>
  <c r="U23" i="61"/>
  <c r="V23" i="61" s="1"/>
  <c r="U24" i="61"/>
  <c r="V24" i="61" s="1"/>
  <c r="U25" i="61"/>
  <c r="V25" i="61" s="1"/>
  <c r="U26" i="61"/>
  <c r="V26" i="61" s="1"/>
  <c r="U27" i="61"/>
  <c r="V27" i="61" s="1"/>
  <c r="U28" i="61"/>
  <c r="V28" i="61" s="1"/>
  <c r="U29" i="61"/>
  <c r="V29" i="61" s="1"/>
  <c r="U17" i="60"/>
  <c r="V17" i="60" s="1"/>
  <c r="U19" i="60"/>
  <c r="V19" i="60" s="1"/>
  <c r="U21" i="60"/>
  <c r="V21" i="60" s="1"/>
  <c r="U23" i="60"/>
  <c r="V23" i="60" s="1"/>
  <c r="U25" i="60"/>
  <c r="V25" i="60" s="1"/>
  <c r="U28" i="60"/>
  <c r="V28" i="60" s="1"/>
  <c r="U29" i="60"/>
  <c r="V29" i="60" s="1"/>
  <c r="U18" i="60"/>
  <c r="V18" i="60" s="1"/>
  <c r="U20" i="60"/>
  <c r="V20" i="60" s="1"/>
  <c r="U22" i="60"/>
  <c r="V22" i="60" s="1"/>
  <c r="U24" i="60"/>
  <c r="V24" i="60" s="1"/>
  <c r="U26" i="60"/>
  <c r="V26" i="60" s="1"/>
  <c r="U27" i="60"/>
  <c r="V27" i="60" s="1"/>
  <c r="U30" i="58"/>
  <c r="V30" i="58" s="1"/>
  <c r="U29" i="58"/>
  <c r="V29" i="58" s="1"/>
  <c r="U28" i="58"/>
  <c r="V28" i="58" s="1"/>
  <c r="U27" i="58"/>
  <c r="V27" i="58" s="1"/>
  <c r="U26" i="58"/>
  <c r="V26" i="58" s="1"/>
  <c r="U25" i="58"/>
  <c r="V25" i="58" s="1"/>
  <c r="U24" i="58"/>
  <c r="V24" i="58" s="1"/>
  <c r="U23" i="58"/>
  <c r="V23" i="58" s="1"/>
  <c r="U22" i="58"/>
  <c r="V22" i="58" s="1"/>
  <c r="U21" i="58"/>
  <c r="V21" i="58" s="1"/>
  <c r="U20" i="58"/>
  <c r="V20" i="58" s="1"/>
  <c r="U19" i="58"/>
  <c r="V19" i="58" s="1"/>
  <c r="U18" i="58"/>
  <c r="V18" i="58" s="1"/>
  <c r="U17" i="58"/>
  <c r="V17" i="58" s="1"/>
  <c r="U17" i="59"/>
  <c r="V17" i="59" s="1"/>
  <c r="U18" i="59"/>
  <c r="V18" i="59" s="1"/>
  <c r="U19" i="59"/>
  <c r="V19" i="59" s="1"/>
  <c r="U20" i="59"/>
  <c r="V20" i="59" s="1"/>
  <c r="U21" i="59"/>
  <c r="V21" i="59" s="1"/>
  <c r="U22" i="59"/>
  <c r="V22" i="59" s="1"/>
  <c r="U23" i="59"/>
  <c r="V23" i="59" s="1"/>
  <c r="U24" i="59"/>
  <c r="V24" i="59" s="1"/>
  <c r="U25" i="59"/>
  <c r="V25" i="59" s="1"/>
  <c r="U26" i="59"/>
  <c r="V26" i="59" s="1"/>
  <c r="U27" i="59"/>
  <c r="V27" i="59" s="1"/>
  <c r="U28" i="59"/>
  <c r="V28" i="59" s="1"/>
  <c r="U29" i="59"/>
  <c r="V29" i="59" s="1"/>
  <c r="W28" i="56"/>
  <c r="U17" i="56"/>
  <c r="V17" i="56" s="1"/>
  <c r="U20" i="56"/>
  <c r="V20" i="56" s="1"/>
  <c r="U23" i="56"/>
  <c r="V23" i="56" s="1"/>
  <c r="U25" i="56"/>
  <c r="V25" i="56" s="1"/>
  <c r="U30" i="56"/>
  <c r="V30" i="56" s="1"/>
  <c r="U29" i="56"/>
  <c r="V29" i="56" s="1"/>
  <c r="U18" i="56"/>
  <c r="V18" i="56" s="1"/>
  <c r="U21" i="56"/>
  <c r="V21" i="56" s="1"/>
  <c r="U22" i="56"/>
  <c r="V22" i="56" s="1"/>
  <c r="U24" i="56"/>
  <c r="V24" i="56" s="1"/>
  <c r="U26" i="56"/>
  <c r="V26" i="56" s="1"/>
  <c r="U27" i="56"/>
  <c r="V27" i="56" s="1"/>
  <c r="U30" i="57"/>
  <c r="V30" i="57" s="1"/>
  <c r="U28" i="57"/>
  <c r="V28" i="57" s="1"/>
  <c r="U25" i="57"/>
  <c r="V25" i="57" s="1"/>
  <c r="U23" i="57"/>
  <c r="V23" i="57" s="1"/>
  <c r="U21" i="57"/>
  <c r="V21" i="57" s="1"/>
  <c r="U20" i="57"/>
  <c r="V20" i="57" s="1"/>
  <c r="U17" i="57"/>
  <c r="V17" i="57" s="1"/>
  <c r="U29" i="57"/>
  <c r="V29" i="57" s="1"/>
  <c r="U27" i="57"/>
  <c r="V27" i="57" s="1"/>
  <c r="U26" i="57"/>
  <c r="V26" i="57" s="1"/>
  <c r="U24" i="57"/>
  <c r="V24" i="57" s="1"/>
  <c r="U22" i="57"/>
  <c r="V22" i="57" s="1"/>
  <c r="U19" i="57"/>
  <c r="V19" i="57" s="1"/>
  <c r="U18" i="57"/>
  <c r="V18" i="57" s="1"/>
  <c r="U19" i="56"/>
  <c r="V19" i="56" s="1"/>
  <c r="B79" i="57"/>
  <c r="H42" i="55"/>
  <c r="U19" i="55"/>
  <c r="V19" i="55" s="1"/>
  <c r="U20" i="55"/>
  <c r="V20" i="55" s="1"/>
  <c r="U23" i="55"/>
  <c r="V23" i="55" s="1"/>
  <c r="U24" i="55"/>
  <c r="V24" i="55" s="1"/>
  <c r="U27" i="55"/>
  <c r="V27" i="55" s="1"/>
  <c r="U29" i="55"/>
  <c r="V29" i="55" s="1"/>
  <c r="U17" i="55"/>
  <c r="V17" i="55" s="1"/>
  <c r="U18" i="55"/>
  <c r="V18" i="55" s="1"/>
  <c r="U21" i="55"/>
  <c r="V21" i="55" s="1"/>
  <c r="U22" i="55"/>
  <c r="V22" i="55" s="1"/>
  <c r="U25" i="55"/>
  <c r="V25" i="55" s="1"/>
  <c r="U26" i="55"/>
  <c r="V26" i="55" s="1"/>
  <c r="U28" i="55"/>
  <c r="V28" i="55" s="1"/>
  <c r="Y30" i="54"/>
  <c r="W30" i="54"/>
  <c r="U17" i="54"/>
  <c r="V17" i="54" s="1"/>
  <c r="U18" i="54"/>
  <c r="V18" i="54" s="1"/>
  <c r="U19" i="54"/>
  <c r="V19" i="54" s="1"/>
  <c r="U20" i="54"/>
  <c r="V20" i="54" s="1"/>
  <c r="U21" i="54"/>
  <c r="V21" i="54" s="1"/>
  <c r="U22" i="54"/>
  <c r="V22" i="54" s="1"/>
  <c r="U23" i="54"/>
  <c r="V23" i="54" s="1"/>
  <c r="U24" i="54"/>
  <c r="V24" i="54" s="1"/>
  <c r="U25" i="54"/>
  <c r="V25" i="54" s="1"/>
  <c r="U26" i="54"/>
  <c r="V26" i="54" s="1"/>
  <c r="U27" i="54"/>
  <c r="V27" i="54" s="1"/>
  <c r="U28" i="54"/>
  <c r="V28" i="54" s="1"/>
  <c r="U29" i="54"/>
  <c r="V29" i="54" s="1"/>
  <c r="Y30" i="53"/>
  <c r="X30" i="53"/>
  <c r="Z30" i="53"/>
  <c r="H42" i="53"/>
  <c r="AA30" i="53"/>
  <c r="W30" i="53"/>
  <c r="U17" i="53"/>
  <c r="V17" i="53" s="1"/>
  <c r="U18" i="53"/>
  <c r="V18" i="53" s="1"/>
  <c r="U19" i="53"/>
  <c r="V19" i="53" s="1"/>
  <c r="U20" i="53"/>
  <c r="V20" i="53" s="1"/>
  <c r="U21" i="53"/>
  <c r="V21" i="53" s="1"/>
  <c r="U22" i="53"/>
  <c r="V22" i="53" s="1"/>
  <c r="U23" i="53"/>
  <c r="V23" i="53" s="1"/>
  <c r="U24" i="53"/>
  <c r="V24" i="53" s="1"/>
  <c r="U25" i="53"/>
  <c r="V25" i="53" s="1"/>
  <c r="U26" i="53"/>
  <c r="V26" i="53" s="1"/>
  <c r="U27" i="53"/>
  <c r="V27" i="53" s="1"/>
  <c r="U28" i="53"/>
  <c r="V28" i="53" s="1"/>
  <c r="U29" i="53"/>
  <c r="V29" i="53" s="1"/>
  <c r="H33" i="49"/>
  <c r="X21" i="49"/>
  <c r="AA21" i="49"/>
  <c r="W21" i="49"/>
  <c r="Y21" i="49"/>
  <c r="Z21" i="49"/>
  <c r="X18" i="50"/>
  <c r="H29" i="49"/>
  <c r="X17" i="49"/>
  <c r="AA17" i="49"/>
  <c r="W17" i="49"/>
  <c r="Y17" i="49"/>
  <c r="Z17" i="49"/>
  <c r="X20" i="49"/>
  <c r="H32" i="49"/>
  <c r="AA20" i="49"/>
  <c r="W20" i="49"/>
  <c r="Z20" i="49"/>
  <c r="Y20" i="49"/>
  <c r="X22" i="49"/>
  <c r="AA22" i="49"/>
  <c r="W22" i="49"/>
  <c r="Z22" i="49"/>
  <c r="H34" i="49"/>
  <c r="Y22" i="49"/>
  <c r="H31" i="50"/>
  <c r="X19" i="50"/>
  <c r="Z19" i="50"/>
  <c r="AA19" i="50"/>
  <c r="W19" i="50"/>
  <c r="Y19" i="50"/>
  <c r="Z30" i="49"/>
  <c r="X30" i="49"/>
  <c r="Y30" i="49"/>
  <c r="X24" i="49"/>
  <c r="Z24" i="49"/>
  <c r="H36" i="49"/>
  <c r="AA24" i="49"/>
  <c r="W24" i="49"/>
  <c r="X28" i="49"/>
  <c r="Z28" i="49"/>
  <c r="H40" i="49"/>
  <c r="AA28" i="49"/>
  <c r="W28" i="49"/>
  <c r="X17" i="50"/>
  <c r="Z17" i="50"/>
  <c r="AA17" i="50"/>
  <c r="W17" i="50"/>
  <c r="U30" i="51"/>
  <c r="V30" i="51" s="1"/>
  <c r="U29" i="51"/>
  <c r="V29" i="51" s="1"/>
  <c r="U28" i="51"/>
  <c r="V28" i="51" s="1"/>
  <c r="U27" i="51"/>
  <c r="V27" i="51" s="1"/>
  <c r="U26" i="51"/>
  <c r="V26" i="51" s="1"/>
  <c r="U25" i="51"/>
  <c r="V25" i="51" s="1"/>
  <c r="U24" i="51"/>
  <c r="V24" i="51" s="1"/>
  <c r="U23" i="51"/>
  <c r="V23" i="51" s="1"/>
  <c r="U22" i="51"/>
  <c r="V22" i="51" s="1"/>
  <c r="U21" i="51"/>
  <c r="V21" i="51" s="1"/>
  <c r="U20" i="51"/>
  <c r="V20" i="51" s="1"/>
  <c r="U19" i="51"/>
  <c r="V19" i="51" s="1"/>
  <c r="U18" i="51"/>
  <c r="V18" i="51" s="1"/>
  <c r="U17" i="51"/>
  <c r="V17" i="51" s="1"/>
  <c r="Y24" i="49"/>
  <c r="X27" i="49"/>
  <c r="H39" i="49"/>
  <c r="Z27" i="49"/>
  <c r="AA27" i="49"/>
  <c r="W27" i="49"/>
  <c r="Y28" i="49"/>
  <c r="Y17" i="50"/>
  <c r="U20" i="50"/>
  <c r="V20" i="50" s="1"/>
  <c r="X26" i="49"/>
  <c r="Z26" i="49"/>
  <c r="AA26" i="49"/>
  <c r="W26" i="49"/>
  <c r="Y27" i="49"/>
  <c r="H41" i="49"/>
  <c r="AA29" i="49"/>
  <c r="W29" i="49"/>
  <c r="Z29" i="49"/>
  <c r="Y29" i="49"/>
  <c r="W30" i="49"/>
  <c r="H42" i="49"/>
  <c r="B79" i="49"/>
  <c r="U19" i="49"/>
  <c r="V19" i="49" s="1"/>
  <c r="U23" i="49"/>
  <c r="V23" i="49" s="1"/>
  <c r="U25" i="49"/>
  <c r="V25" i="49" s="1"/>
  <c r="Y26" i="49"/>
  <c r="X29" i="49"/>
  <c r="AA30" i="49"/>
  <c r="H29" i="50"/>
  <c r="U30" i="52"/>
  <c r="V30" i="52" s="1"/>
  <c r="U29" i="52"/>
  <c r="V29" i="52" s="1"/>
  <c r="U28" i="52"/>
  <c r="V28" i="52" s="1"/>
  <c r="U27" i="52"/>
  <c r="V27" i="52" s="1"/>
  <c r="U26" i="52"/>
  <c r="V26" i="52" s="1"/>
  <c r="U25" i="52"/>
  <c r="V25" i="52" s="1"/>
  <c r="U24" i="52"/>
  <c r="V24" i="52" s="1"/>
  <c r="U23" i="52"/>
  <c r="V23" i="52" s="1"/>
  <c r="U22" i="52"/>
  <c r="V22" i="52" s="1"/>
  <c r="U21" i="52"/>
  <c r="V21" i="52" s="1"/>
  <c r="U20" i="52"/>
  <c r="V20" i="52" s="1"/>
  <c r="U19" i="52"/>
  <c r="V19" i="52" s="1"/>
  <c r="U18" i="52"/>
  <c r="V18" i="52" s="1"/>
  <c r="U17" i="52"/>
  <c r="V17" i="52" s="1"/>
  <c r="U30" i="50"/>
  <c r="V30" i="50" s="1"/>
  <c r="U29" i="50"/>
  <c r="V29" i="50" s="1"/>
  <c r="U28" i="50"/>
  <c r="V28" i="50" s="1"/>
  <c r="U27" i="50"/>
  <c r="V27" i="50" s="1"/>
  <c r="U26" i="50"/>
  <c r="V26" i="50" s="1"/>
  <c r="U25" i="50"/>
  <c r="V25" i="50" s="1"/>
  <c r="U24" i="50"/>
  <c r="V24" i="50" s="1"/>
  <c r="U23" i="50"/>
  <c r="V23" i="50" s="1"/>
  <c r="U22" i="50"/>
  <c r="V22" i="50" s="1"/>
  <c r="U21" i="50"/>
  <c r="V21" i="50" s="1"/>
  <c r="B79" i="50"/>
  <c r="B79" i="52"/>
  <c r="AA17" i="47"/>
  <c r="W17" i="47"/>
  <c r="Z17" i="47"/>
  <c r="H30" i="47"/>
  <c r="AA19" i="47"/>
  <c r="W19" i="47"/>
  <c r="H31" i="47"/>
  <c r="Z19" i="47"/>
  <c r="H32" i="47"/>
  <c r="AA20" i="47"/>
  <c r="W20" i="47"/>
  <c r="Z20" i="47"/>
  <c r="W21" i="47"/>
  <c r="AA22" i="47"/>
  <c r="W22" i="47"/>
  <c r="Z22" i="47"/>
  <c r="H34" i="47"/>
  <c r="W24" i="47"/>
  <c r="W27" i="47"/>
  <c r="Y17" i="47"/>
  <c r="Y18" i="47"/>
  <c r="Y19" i="47"/>
  <c r="Y20" i="47"/>
  <c r="Y22" i="47"/>
  <c r="Y24" i="47"/>
  <c r="U30" i="48"/>
  <c r="V30" i="48" s="1"/>
  <c r="U28" i="48"/>
  <c r="V28" i="48" s="1"/>
  <c r="U26" i="48"/>
  <c r="V26" i="48" s="1"/>
  <c r="U24" i="48"/>
  <c r="V24" i="48" s="1"/>
  <c r="U22" i="48"/>
  <c r="V22" i="48" s="1"/>
  <c r="U21" i="48"/>
  <c r="V21" i="48" s="1"/>
  <c r="U19" i="48"/>
  <c r="V19" i="48" s="1"/>
  <c r="U29" i="48"/>
  <c r="V29" i="48" s="1"/>
  <c r="U27" i="48"/>
  <c r="V27" i="48" s="1"/>
  <c r="U25" i="48"/>
  <c r="V25" i="48" s="1"/>
  <c r="U23" i="48"/>
  <c r="V23" i="48" s="1"/>
  <c r="U20" i="48"/>
  <c r="V20" i="48" s="1"/>
  <c r="U18" i="48"/>
  <c r="V18" i="48" s="1"/>
  <c r="U17" i="48"/>
  <c r="V17" i="48" s="1"/>
  <c r="AA23" i="47"/>
  <c r="W23" i="47"/>
  <c r="H35" i="47"/>
  <c r="Z23" i="47"/>
  <c r="AA25" i="47"/>
  <c r="AA26" i="47"/>
  <c r="W26" i="47"/>
  <c r="H38" i="47"/>
  <c r="Z26" i="47"/>
  <c r="AA28" i="47"/>
  <c r="H37" i="47"/>
  <c r="X17" i="47"/>
  <c r="X18" i="47"/>
  <c r="X19" i="47"/>
  <c r="X20" i="47"/>
  <c r="X21" i="47"/>
  <c r="X22" i="47"/>
  <c r="X23" i="47"/>
  <c r="X25" i="47"/>
  <c r="X26" i="47"/>
  <c r="U30" i="47"/>
  <c r="V30" i="47" s="1"/>
  <c r="U29" i="47"/>
  <c r="V29" i="47" s="1"/>
  <c r="H29" i="47"/>
  <c r="B79" i="48"/>
  <c r="Y30" i="46"/>
  <c r="H42" i="46"/>
  <c r="AA30" i="46"/>
  <c r="Z30" i="46"/>
  <c r="X30" i="46"/>
  <c r="W30" i="46"/>
  <c r="U17" i="46"/>
  <c r="V17" i="46" s="1"/>
  <c r="U19" i="46"/>
  <c r="V19" i="46" s="1"/>
  <c r="U20" i="46"/>
  <c r="V20" i="46" s="1"/>
  <c r="U22" i="46"/>
  <c r="V22" i="46" s="1"/>
  <c r="U24" i="46"/>
  <c r="V24" i="46" s="1"/>
  <c r="U25" i="46"/>
  <c r="V25" i="46" s="1"/>
  <c r="U27" i="46"/>
  <c r="V27" i="46" s="1"/>
  <c r="U28" i="46"/>
  <c r="V28" i="46" s="1"/>
  <c r="U29" i="46"/>
  <c r="V29" i="46" s="1"/>
  <c r="U18" i="46"/>
  <c r="V18" i="46" s="1"/>
  <c r="U21" i="46"/>
  <c r="V21" i="46" s="1"/>
  <c r="U23" i="46"/>
  <c r="V23" i="46" s="1"/>
  <c r="U26" i="46"/>
  <c r="V26" i="46" s="1"/>
  <c r="Y28" i="45"/>
  <c r="X28" i="45"/>
  <c r="Z28" i="45"/>
  <c r="H40" i="45"/>
  <c r="AA28" i="45"/>
  <c r="W28" i="45"/>
  <c r="AA30" i="45"/>
  <c r="W30" i="45"/>
  <c r="X30" i="45"/>
  <c r="Y17" i="45"/>
  <c r="X19" i="45"/>
  <c r="W19" i="45"/>
  <c r="W29" i="45"/>
  <c r="H30" i="45"/>
  <c r="Y18" i="45"/>
  <c r="X18" i="45"/>
  <c r="Z18" i="45"/>
  <c r="AA18" i="45"/>
  <c r="W18" i="45"/>
  <c r="H32" i="45"/>
  <c r="U21" i="45"/>
  <c r="V21" i="45" s="1"/>
  <c r="U22" i="45"/>
  <c r="V22" i="45" s="1"/>
  <c r="U23" i="45"/>
  <c r="V23" i="45" s="1"/>
  <c r="U24" i="45"/>
  <c r="V24" i="45" s="1"/>
  <c r="U25" i="45"/>
  <c r="V25" i="45" s="1"/>
  <c r="U26" i="45"/>
  <c r="V26" i="45" s="1"/>
  <c r="U27" i="45"/>
  <c r="V27" i="45" s="1"/>
  <c r="U30" i="43"/>
  <c r="V30" i="43" s="1"/>
  <c r="U27" i="43"/>
  <c r="V27" i="43" s="1"/>
  <c r="U29" i="43"/>
  <c r="V29" i="43" s="1"/>
  <c r="U28" i="43"/>
  <c r="V28" i="43" s="1"/>
  <c r="U26" i="43"/>
  <c r="V26" i="43" s="1"/>
  <c r="U17" i="44"/>
  <c r="V17" i="44" s="1"/>
  <c r="U30" i="44"/>
  <c r="V30" i="44" s="1"/>
  <c r="U18" i="43"/>
  <c r="V18" i="43" s="1"/>
  <c r="B99" i="43"/>
  <c r="U28" i="44"/>
  <c r="V28" i="44" s="1"/>
  <c r="U17" i="43"/>
  <c r="V17" i="43" s="1"/>
  <c r="U19" i="43"/>
  <c r="V19" i="43" s="1"/>
  <c r="U20" i="43"/>
  <c r="V20" i="43" s="1"/>
  <c r="U21" i="43"/>
  <c r="V21" i="43" s="1"/>
  <c r="U22" i="43"/>
  <c r="V22" i="43" s="1"/>
  <c r="U23" i="43"/>
  <c r="V23" i="43" s="1"/>
  <c r="U24" i="43"/>
  <c r="V24" i="43" s="1"/>
  <c r="U25" i="43"/>
  <c r="V25" i="43" s="1"/>
  <c r="U29" i="44"/>
  <c r="V29" i="44" s="1"/>
  <c r="U18" i="44"/>
  <c r="V18" i="44" s="1"/>
  <c r="U19" i="44"/>
  <c r="V19" i="44" s="1"/>
  <c r="U20" i="44"/>
  <c r="V20" i="44" s="1"/>
  <c r="U21" i="44"/>
  <c r="V21" i="44" s="1"/>
  <c r="U22" i="44"/>
  <c r="V22" i="44" s="1"/>
  <c r="U23" i="44"/>
  <c r="V23" i="44" s="1"/>
  <c r="U24" i="44"/>
  <c r="V24" i="44" s="1"/>
  <c r="U25" i="44"/>
  <c r="V25" i="44" s="1"/>
  <c r="U26" i="44"/>
  <c r="V26" i="44" s="1"/>
  <c r="U27" i="44"/>
  <c r="V27" i="44" s="1"/>
  <c r="H41" i="42"/>
  <c r="AA29" i="42"/>
  <c r="W29" i="42"/>
  <c r="Z29" i="42"/>
  <c r="X29" i="42"/>
  <c r="Y29" i="42"/>
  <c r="H29" i="42"/>
  <c r="X17" i="42"/>
  <c r="AA17" i="42"/>
  <c r="B45" i="42" s="1"/>
  <c r="W17" i="42"/>
  <c r="Z17" i="42"/>
  <c r="X28" i="42"/>
  <c r="AA28" i="42"/>
  <c r="W28" i="42"/>
  <c r="Z28" i="42"/>
  <c r="Y28" i="42"/>
  <c r="H40" i="42"/>
  <c r="X24" i="42"/>
  <c r="AA24" i="42"/>
  <c r="W24" i="42"/>
  <c r="Z24" i="42"/>
  <c r="H36" i="42"/>
  <c r="AA19" i="42"/>
  <c r="X23" i="42"/>
  <c r="AA23" i="42"/>
  <c r="W23" i="42"/>
  <c r="H35" i="42"/>
  <c r="Z23" i="42"/>
  <c r="Y24" i="42"/>
  <c r="W27" i="42"/>
  <c r="H33" i="42"/>
  <c r="X21" i="42"/>
  <c r="AA21" i="42"/>
  <c r="W21" i="42"/>
  <c r="Z21" i="42"/>
  <c r="W25" i="42"/>
  <c r="X20" i="42"/>
  <c r="AA20" i="42"/>
  <c r="W20" i="42"/>
  <c r="Z20" i="42"/>
  <c r="H32" i="42"/>
  <c r="Z30" i="42"/>
  <c r="X30" i="42"/>
  <c r="H42" i="42"/>
  <c r="AA30" i="42"/>
  <c r="W30" i="42"/>
  <c r="Y30" i="42"/>
  <c r="X18" i="42"/>
  <c r="AA18" i="42"/>
  <c r="W18" i="42"/>
  <c r="Z18" i="42"/>
  <c r="H30" i="42"/>
  <c r="X22" i="42"/>
  <c r="AA22" i="42"/>
  <c r="W22" i="42"/>
  <c r="Z22" i="42"/>
  <c r="H34" i="42"/>
  <c r="Y23" i="42"/>
  <c r="X26" i="42"/>
  <c r="AA26" i="42"/>
  <c r="W26" i="42"/>
  <c r="Z26" i="42"/>
  <c r="H38" i="42"/>
  <c r="AA29" i="45" l="1"/>
  <c r="Z17" i="45"/>
  <c r="Y29" i="45"/>
  <c r="H41" i="45"/>
  <c r="W17" i="45"/>
  <c r="X17" i="45"/>
  <c r="Z20" i="45"/>
  <c r="Z29" i="45"/>
  <c r="AA17" i="45"/>
  <c r="B45" i="45" s="1"/>
  <c r="W30" i="64"/>
  <c r="AA30" i="64"/>
  <c r="X30" i="64"/>
  <c r="W30" i="62"/>
  <c r="AA30" i="62"/>
  <c r="Y30" i="62"/>
  <c r="X28" i="56"/>
  <c r="AA28" i="56"/>
  <c r="Y28" i="56"/>
  <c r="H40" i="56"/>
  <c r="B45" i="49"/>
  <c r="AA25" i="42"/>
  <c r="Y27" i="42"/>
  <c r="AA27" i="42"/>
  <c r="Z19" i="42"/>
  <c r="X19" i="42"/>
  <c r="Y19" i="42"/>
  <c r="X25" i="42"/>
  <c r="Z27" i="42"/>
  <c r="X27" i="42"/>
  <c r="H31" i="42"/>
  <c r="Z25" i="42"/>
  <c r="H37" i="42"/>
  <c r="AA19" i="45"/>
  <c r="Y19" i="45"/>
  <c r="Y30" i="45"/>
  <c r="H42" i="45"/>
  <c r="W20" i="45"/>
  <c r="X20" i="45"/>
  <c r="Z19" i="45"/>
  <c r="AA20" i="45"/>
  <c r="W30" i="67"/>
  <c r="Z30" i="67"/>
  <c r="Y30" i="64"/>
  <c r="Y30" i="63"/>
  <c r="X30" i="63"/>
  <c r="H42" i="62"/>
  <c r="Z30" i="62"/>
  <c r="H42" i="60"/>
  <c r="Z30" i="55"/>
  <c r="W30" i="55"/>
  <c r="X30" i="55"/>
  <c r="AA30" i="55"/>
  <c r="W18" i="50"/>
  <c r="Y18" i="50"/>
  <c r="Z18" i="50"/>
  <c r="H30" i="49"/>
  <c r="AA27" i="47"/>
  <c r="Z18" i="47"/>
  <c r="Z25" i="47"/>
  <c r="W18" i="47"/>
  <c r="X27" i="47"/>
  <c r="Z27" i="47"/>
  <c r="W25" i="47"/>
  <c r="Y27" i="47"/>
  <c r="H42" i="69"/>
  <c r="Z30" i="69"/>
  <c r="AA30" i="67"/>
  <c r="Y30" i="67"/>
  <c r="H42" i="67"/>
  <c r="X30" i="66"/>
  <c r="Z30" i="66"/>
  <c r="H42" i="64"/>
  <c r="Z30" i="63"/>
  <c r="W30" i="63"/>
  <c r="X30" i="60"/>
  <c r="H42" i="59"/>
  <c r="X30" i="54"/>
  <c r="Z30" i="54"/>
  <c r="X18" i="49"/>
  <c r="H33" i="47"/>
  <c r="X28" i="47"/>
  <c r="X24" i="47"/>
  <c r="H40" i="47"/>
  <c r="AA24" i="47"/>
  <c r="AA21" i="47"/>
  <c r="B45" i="47"/>
  <c r="Z28" i="47"/>
  <c r="Y21" i="47"/>
  <c r="H36" i="47"/>
  <c r="W28" i="47"/>
  <c r="W30" i="69"/>
  <c r="X30" i="69"/>
  <c r="AA30" i="69"/>
  <c r="W30" i="66"/>
  <c r="AA30" i="66"/>
  <c r="H42" i="66"/>
  <c r="AA30" i="63"/>
  <c r="Z30" i="60"/>
  <c r="AA30" i="60"/>
  <c r="W30" i="60"/>
  <c r="Z30" i="59"/>
  <c r="W30" i="59"/>
  <c r="X30" i="59"/>
  <c r="AA30" i="59"/>
  <c r="AA30" i="54"/>
  <c r="H30" i="50"/>
  <c r="B45" i="50"/>
  <c r="W18" i="49"/>
  <c r="Y18" i="49"/>
  <c r="AA18" i="49"/>
  <c r="AA18" i="71"/>
  <c r="W18" i="71"/>
  <c r="Z18" i="71"/>
  <c r="Y18" i="71"/>
  <c r="X18" i="71"/>
  <c r="H30" i="71"/>
  <c r="AA23" i="71"/>
  <c r="W23" i="71"/>
  <c r="X23" i="71"/>
  <c r="H35" i="71"/>
  <c r="Z23" i="71"/>
  <c r="Y23" i="71"/>
  <c r="AA27" i="71"/>
  <c r="W27" i="71"/>
  <c r="H39" i="71"/>
  <c r="Z27" i="71"/>
  <c r="Y27" i="71"/>
  <c r="X27" i="71"/>
  <c r="Z29" i="71"/>
  <c r="AA29" i="71"/>
  <c r="Y29" i="71"/>
  <c r="X29" i="71"/>
  <c r="H41" i="71"/>
  <c r="W29" i="71"/>
  <c r="H36" i="70"/>
  <c r="AA24" i="70"/>
  <c r="W24" i="70"/>
  <c r="Z24" i="70"/>
  <c r="Y24" i="70"/>
  <c r="X24" i="70"/>
  <c r="H32" i="70"/>
  <c r="AA20" i="70"/>
  <c r="W20" i="70"/>
  <c r="Z20" i="70"/>
  <c r="Y20" i="70"/>
  <c r="X20" i="70"/>
  <c r="Z29" i="70"/>
  <c r="Y29" i="70"/>
  <c r="X29" i="70"/>
  <c r="AA29" i="70"/>
  <c r="W29" i="70"/>
  <c r="H41" i="70"/>
  <c r="AA19" i="71"/>
  <c r="W19" i="71"/>
  <c r="X19" i="71"/>
  <c r="H31" i="71"/>
  <c r="Z19" i="71"/>
  <c r="Y19" i="71"/>
  <c r="H36" i="71"/>
  <c r="AA24" i="71"/>
  <c r="W24" i="71"/>
  <c r="Z24" i="71"/>
  <c r="Y24" i="71"/>
  <c r="X24" i="71"/>
  <c r="H40" i="71"/>
  <c r="AA28" i="71"/>
  <c r="W28" i="71"/>
  <c r="Z28" i="71"/>
  <c r="Y28" i="71"/>
  <c r="X28" i="71"/>
  <c r="Y30" i="71"/>
  <c r="X30" i="71"/>
  <c r="H42" i="71"/>
  <c r="AA30" i="71"/>
  <c r="W30" i="71"/>
  <c r="Z30" i="71"/>
  <c r="AA25" i="70"/>
  <c r="W25" i="70"/>
  <c r="Z25" i="70"/>
  <c r="Y25" i="70"/>
  <c r="H37" i="70"/>
  <c r="X25" i="70"/>
  <c r="AA22" i="70"/>
  <c r="W22" i="70"/>
  <c r="Z22" i="70"/>
  <c r="H34" i="70"/>
  <c r="Y22" i="70"/>
  <c r="X22" i="70"/>
  <c r="AA19" i="70"/>
  <c r="W19" i="70"/>
  <c r="H31" i="70"/>
  <c r="Z19" i="70"/>
  <c r="Y19" i="70"/>
  <c r="X19" i="70"/>
  <c r="AA21" i="71"/>
  <c r="W21" i="71"/>
  <c r="H33" i="71"/>
  <c r="Z21" i="71"/>
  <c r="Y21" i="71"/>
  <c r="X21" i="71"/>
  <c r="AA25" i="71"/>
  <c r="W25" i="71"/>
  <c r="Z25" i="71"/>
  <c r="X25" i="71"/>
  <c r="Y25" i="71"/>
  <c r="H37" i="71"/>
  <c r="AA17" i="71"/>
  <c r="W17" i="71"/>
  <c r="Z17" i="71"/>
  <c r="Y17" i="71"/>
  <c r="H29" i="71"/>
  <c r="B45" i="71" s="1"/>
  <c r="X17" i="71"/>
  <c r="AA17" i="70"/>
  <c r="W17" i="70"/>
  <c r="Z17" i="70"/>
  <c r="Y17" i="70"/>
  <c r="H29" i="70"/>
  <c r="X17" i="70"/>
  <c r="H40" i="70"/>
  <c r="AA28" i="70"/>
  <c r="W28" i="70"/>
  <c r="Z28" i="70"/>
  <c r="Y28" i="70"/>
  <c r="X28" i="70"/>
  <c r="AA23" i="70"/>
  <c r="W23" i="70"/>
  <c r="H35" i="70"/>
  <c r="Z23" i="70"/>
  <c r="Y23" i="70"/>
  <c r="X23" i="70"/>
  <c r="AA26" i="70"/>
  <c r="W26" i="70"/>
  <c r="Z26" i="70"/>
  <c r="H38" i="70"/>
  <c r="Y26" i="70"/>
  <c r="X26" i="70"/>
  <c r="AA22" i="71"/>
  <c r="W22" i="71"/>
  <c r="Z22" i="71"/>
  <c r="H34" i="71"/>
  <c r="Y22" i="71"/>
  <c r="X22" i="71"/>
  <c r="AA26" i="71"/>
  <c r="W26" i="71"/>
  <c r="Z26" i="71"/>
  <c r="H38" i="71"/>
  <c r="Y26" i="71"/>
  <c r="X26" i="71"/>
  <c r="H32" i="71"/>
  <c r="AA20" i="71"/>
  <c r="W20" i="71"/>
  <c r="Z20" i="71"/>
  <c r="X20" i="71"/>
  <c r="Y20" i="71"/>
  <c r="AA21" i="70"/>
  <c r="W21" i="70"/>
  <c r="Z21" i="70"/>
  <c r="Y21" i="70"/>
  <c r="H33" i="70"/>
  <c r="X21" i="70"/>
  <c r="AA18" i="70"/>
  <c r="W18" i="70"/>
  <c r="Z18" i="70"/>
  <c r="H30" i="70"/>
  <c r="Y18" i="70"/>
  <c r="X18" i="70"/>
  <c r="AA27" i="70"/>
  <c r="W27" i="70"/>
  <c r="H39" i="70"/>
  <c r="Z27" i="70"/>
  <c r="Y27" i="70"/>
  <c r="X27" i="70"/>
  <c r="Y30" i="70"/>
  <c r="X30" i="70"/>
  <c r="AA30" i="70"/>
  <c r="H42" i="70"/>
  <c r="W30" i="70"/>
  <c r="Z30" i="70"/>
  <c r="AA26" i="69"/>
  <c r="W26" i="69"/>
  <c r="Z26" i="69"/>
  <c r="X26" i="69"/>
  <c r="H38" i="69"/>
  <c r="Y26" i="69"/>
  <c r="Z29" i="69"/>
  <c r="H41" i="69"/>
  <c r="W29" i="69"/>
  <c r="Y29" i="69"/>
  <c r="AA29" i="69"/>
  <c r="X29" i="69"/>
  <c r="AA25" i="69"/>
  <c r="W25" i="69"/>
  <c r="Z25" i="69"/>
  <c r="H37" i="69"/>
  <c r="Y25" i="69"/>
  <c r="X25" i="69"/>
  <c r="AA21" i="69"/>
  <c r="W21" i="69"/>
  <c r="H33" i="69"/>
  <c r="Z21" i="69"/>
  <c r="Y21" i="69"/>
  <c r="X21" i="69"/>
  <c r="AA17" i="69"/>
  <c r="W17" i="69"/>
  <c r="Z17" i="69"/>
  <c r="H29" i="69"/>
  <c r="Y17" i="69"/>
  <c r="X17" i="69"/>
  <c r="AA18" i="69"/>
  <c r="W18" i="69"/>
  <c r="Z18" i="69"/>
  <c r="X18" i="69"/>
  <c r="H30" i="69"/>
  <c r="Y18" i="69"/>
  <c r="H40" i="69"/>
  <c r="AA28" i="69"/>
  <c r="W28" i="69"/>
  <c r="Z28" i="69"/>
  <c r="Y28" i="69"/>
  <c r="X28" i="69"/>
  <c r="H36" i="69"/>
  <c r="AA24" i="69"/>
  <c r="W24" i="69"/>
  <c r="Z24" i="69"/>
  <c r="X24" i="69"/>
  <c r="Y24" i="69"/>
  <c r="H32" i="69"/>
  <c r="AA20" i="69"/>
  <c r="W20" i="69"/>
  <c r="Z20" i="69"/>
  <c r="Y20" i="69"/>
  <c r="X20" i="69"/>
  <c r="AA22" i="69"/>
  <c r="W22" i="69"/>
  <c r="Z22" i="69"/>
  <c r="X22" i="69"/>
  <c r="H34" i="69"/>
  <c r="Y22" i="69"/>
  <c r="AA27" i="69"/>
  <c r="W27" i="69"/>
  <c r="H39" i="69"/>
  <c r="Z27" i="69"/>
  <c r="X27" i="69"/>
  <c r="Y27" i="69"/>
  <c r="AA23" i="69"/>
  <c r="W23" i="69"/>
  <c r="H35" i="69"/>
  <c r="Z23" i="69"/>
  <c r="X23" i="69"/>
  <c r="Y23" i="69"/>
  <c r="AA19" i="69"/>
  <c r="W19" i="69"/>
  <c r="H31" i="69"/>
  <c r="Z19" i="69"/>
  <c r="Y19" i="69"/>
  <c r="X19" i="69"/>
  <c r="AA22" i="68"/>
  <c r="W22" i="68"/>
  <c r="Z22" i="68"/>
  <c r="H34" i="68"/>
  <c r="Y22" i="68"/>
  <c r="X22" i="68"/>
  <c r="Z29" i="68"/>
  <c r="AA29" i="68"/>
  <c r="Y29" i="68"/>
  <c r="X29" i="68"/>
  <c r="H41" i="68"/>
  <c r="W29" i="68"/>
  <c r="AA25" i="68"/>
  <c r="W25" i="68"/>
  <c r="H37" i="68"/>
  <c r="Z25" i="68"/>
  <c r="X25" i="68"/>
  <c r="Y25" i="68"/>
  <c r="AA21" i="68"/>
  <c r="W21" i="68"/>
  <c r="Z21" i="68"/>
  <c r="Y21" i="68"/>
  <c r="H33" i="68"/>
  <c r="X21" i="68"/>
  <c r="AA17" i="68"/>
  <c r="W17" i="68"/>
  <c r="H29" i="68"/>
  <c r="X17" i="68"/>
  <c r="Z17" i="68"/>
  <c r="Y17" i="68"/>
  <c r="AA18" i="68"/>
  <c r="W18" i="68"/>
  <c r="X18" i="68"/>
  <c r="Z18" i="68"/>
  <c r="H30" i="68"/>
  <c r="Y18" i="68"/>
  <c r="H40" i="68"/>
  <c r="AA28" i="68"/>
  <c r="W28" i="68"/>
  <c r="Z28" i="68"/>
  <c r="Y28" i="68"/>
  <c r="X28" i="68"/>
  <c r="H36" i="68"/>
  <c r="AA24" i="68"/>
  <c r="W24" i="68"/>
  <c r="Z24" i="68"/>
  <c r="Y24" i="68"/>
  <c r="X24" i="68"/>
  <c r="H32" i="68"/>
  <c r="AA20" i="68"/>
  <c r="W20" i="68"/>
  <c r="Z20" i="68"/>
  <c r="Y20" i="68"/>
  <c r="X20" i="68"/>
  <c r="AA26" i="68"/>
  <c r="W26" i="68"/>
  <c r="Z26" i="68"/>
  <c r="H38" i="68"/>
  <c r="Y26" i="68"/>
  <c r="X26" i="68"/>
  <c r="AA27" i="68"/>
  <c r="W27" i="68"/>
  <c r="H39" i="68"/>
  <c r="Z27" i="68"/>
  <c r="Y27" i="68"/>
  <c r="X27" i="68"/>
  <c r="AA23" i="68"/>
  <c r="W23" i="68"/>
  <c r="H35" i="68"/>
  <c r="Z23" i="68"/>
  <c r="Y23" i="68"/>
  <c r="X23" i="68"/>
  <c r="AA19" i="68"/>
  <c r="W19" i="68"/>
  <c r="H31" i="68"/>
  <c r="Z19" i="68"/>
  <c r="X19" i="68"/>
  <c r="Y19" i="68"/>
  <c r="AA19" i="67"/>
  <c r="W19" i="67"/>
  <c r="H31" i="67"/>
  <c r="Z19" i="67"/>
  <c r="Y19" i="67"/>
  <c r="X19" i="67"/>
  <c r="AA27" i="67"/>
  <c r="W27" i="67"/>
  <c r="Y27" i="67"/>
  <c r="X27" i="67"/>
  <c r="H39" i="67"/>
  <c r="Z27" i="67"/>
  <c r="AA18" i="67"/>
  <c r="W18" i="67"/>
  <c r="Y18" i="67"/>
  <c r="X18" i="67"/>
  <c r="Z18" i="67"/>
  <c r="H30" i="67"/>
  <c r="AA17" i="67"/>
  <c r="W17" i="67"/>
  <c r="H29" i="67"/>
  <c r="X17" i="67"/>
  <c r="Z17" i="67"/>
  <c r="Y17" i="67"/>
  <c r="H32" i="67"/>
  <c r="AA20" i="67"/>
  <c r="W20" i="67"/>
  <c r="Y20" i="67"/>
  <c r="X20" i="67"/>
  <c r="Z20" i="67"/>
  <c r="AA25" i="67"/>
  <c r="W25" i="67"/>
  <c r="Y25" i="67"/>
  <c r="Z25" i="67"/>
  <c r="H37" i="67"/>
  <c r="X25" i="67"/>
  <c r="H36" i="67"/>
  <c r="AA24" i="67"/>
  <c r="W24" i="67"/>
  <c r="Y24" i="67"/>
  <c r="X24" i="67"/>
  <c r="Z24" i="67"/>
  <c r="Z29" i="67"/>
  <c r="X29" i="67"/>
  <c r="Y29" i="67"/>
  <c r="H41" i="67"/>
  <c r="AA29" i="67"/>
  <c r="W29" i="67"/>
  <c r="AA23" i="67"/>
  <c r="W23" i="67"/>
  <c r="H35" i="67"/>
  <c r="Z23" i="67"/>
  <c r="Y23" i="67"/>
  <c r="X23" i="67"/>
  <c r="AA26" i="67"/>
  <c r="W26" i="67"/>
  <c r="Z26" i="67"/>
  <c r="H38" i="67"/>
  <c r="Y26" i="67"/>
  <c r="X26" i="67"/>
  <c r="AA22" i="67"/>
  <c r="W22" i="67"/>
  <c r="H34" i="67"/>
  <c r="Y22" i="67"/>
  <c r="X22" i="67"/>
  <c r="Z22" i="67"/>
  <c r="H40" i="67"/>
  <c r="AA28" i="67"/>
  <c r="W28" i="67"/>
  <c r="Z28" i="67"/>
  <c r="Y28" i="67"/>
  <c r="X28" i="67"/>
  <c r="AA21" i="67"/>
  <c r="W21" i="67"/>
  <c r="Z21" i="67"/>
  <c r="Y21" i="67"/>
  <c r="H33" i="67"/>
  <c r="X21" i="67"/>
  <c r="AA18" i="66"/>
  <c r="W18" i="66"/>
  <c r="H30" i="66"/>
  <c r="X18" i="66"/>
  <c r="Z18" i="66"/>
  <c r="Y18" i="66"/>
  <c r="AA22" i="66"/>
  <c r="W22" i="66"/>
  <c r="Z22" i="66"/>
  <c r="H34" i="66"/>
  <c r="Y22" i="66"/>
  <c r="X22" i="66"/>
  <c r="AA17" i="66"/>
  <c r="W17" i="66"/>
  <c r="H29" i="66"/>
  <c r="Z17" i="66"/>
  <c r="Y17" i="66"/>
  <c r="X17" i="66"/>
  <c r="AA25" i="66"/>
  <c r="W25" i="66"/>
  <c r="Y25" i="66"/>
  <c r="H37" i="66"/>
  <c r="Z25" i="66"/>
  <c r="X25" i="66"/>
  <c r="AA21" i="66"/>
  <c r="W21" i="66"/>
  <c r="H33" i="66"/>
  <c r="Z21" i="66"/>
  <c r="Y21" i="66"/>
  <c r="X21" i="66"/>
  <c r="H40" i="66"/>
  <c r="AA28" i="66"/>
  <c r="W28" i="66"/>
  <c r="X28" i="66"/>
  <c r="Z28" i="66"/>
  <c r="Y28" i="66"/>
  <c r="AA23" i="66"/>
  <c r="W23" i="66"/>
  <c r="Y23" i="66"/>
  <c r="X23" i="66"/>
  <c r="H35" i="66"/>
  <c r="Z23" i="66"/>
  <c r="H32" i="66"/>
  <c r="AA20" i="66"/>
  <c r="W20" i="66"/>
  <c r="X20" i="66"/>
  <c r="Z20" i="66"/>
  <c r="Y20" i="66"/>
  <c r="AA26" i="66"/>
  <c r="W26" i="66"/>
  <c r="H38" i="66"/>
  <c r="Y26" i="66"/>
  <c r="X26" i="66"/>
  <c r="Z26" i="66"/>
  <c r="Z29" i="66"/>
  <c r="H41" i="66"/>
  <c r="AA29" i="66"/>
  <c r="W29" i="66"/>
  <c r="Y29" i="66"/>
  <c r="X29" i="66"/>
  <c r="H36" i="66"/>
  <c r="AA24" i="66"/>
  <c r="W24" i="66"/>
  <c r="Y24" i="66"/>
  <c r="Z24" i="66"/>
  <c r="X24" i="66"/>
  <c r="AA19" i="66"/>
  <c r="W19" i="66"/>
  <c r="Y19" i="66"/>
  <c r="H31" i="66"/>
  <c r="Z19" i="66"/>
  <c r="X19" i="66"/>
  <c r="AA27" i="66"/>
  <c r="W27" i="66"/>
  <c r="Y27" i="66"/>
  <c r="H39" i="66"/>
  <c r="Z27" i="66"/>
  <c r="X27" i="66"/>
  <c r="Z29" i="65"/>
  <c r="W29" i="65"/>
  <c r="Y29" i="65"/>
  <c r="H41" i="65"/>
  <c r="AA29" i="65"/>
  <c r="X29" i="65"/>
  <c r="AA17" i="65"/>
  <c r="W17" i="65"/>
  <c r="X17" i="65"/>
  <c r="Z17" i="65"/>
  <c r="H29" i="65"/>
  <c r="Y17" i="65"/>
  <c r="AA26" i="65"/>
  <c r="W26" i="65"/>
  <c r="Z26" i="65"/>
  <c r="X26" i="65"/>
  <c r="H38" i="65"/>
  <c r="Y26" i="65"/>
  <c r="AA22" i="65"/>
  <c r="W22" i="65"/>
  <c r="Z22" i="65"/>
  <c r="H34" i="65"/>
  <c r="Y22" i="65"/>
  <c r="X22" i="65"/>
  <c r="AA18" i="65"/>
  <c r="W18" i="65"/>
  <c r="Z18" i="65"/>
  <c r="H30" i="65"/>
  <c r="Y18" i="65"/>
  <c r="X18" i="65"/>
  <c r="AA21" i="65"/>
  <c r="W21" i="65"/>
  <c r="Z21" i="65"/>
  <c r="H33" i="65"/>
  <c r="Y21" i="65"/>
  <c r="X21" i="65"/>
  <c r="H40" i="65"/>
  <c r="AA28" i="65"/>
  <c r="W28" i="65"/>
  <c r="Z28" i="65"/>
  <c r="Y28" i="65"/>
  <c r="X28" i="65"/>
  <c r="H36" i="65"/>
  <c r="AA24" i="65"/>
  <c r="W24" i="65"/>
  <c r="Z24" i="65"/>
  <c r="X24" i="65"/>
  <c r="Y24" i="65"/>
  <c r="H32" i="65"/>
  <c r="AA20" i="65"/>
  <c r="W20" i="65"/>
  <c r="Z20" i="65"/>
  <c r="Y20" i="65"/>
  <c r="X20" i="65"/>
  <c r="AA25" i="65"/>
  <c r="W25" i="65"/>
  <c r="Z25" i="65"/>
  <c r="H37" i="65"/>
  <c r="Y25" i="65"/>
  <c r="X25" i="65"/>
  <c r="AA27" i="65"/>
  <c r="W27" i="65"/>
  <c r="H39" i="65"/>
  <c r="Z27" i="65"/>
  <c r="X27" i="65"/>
  <c r="Y27" i="65"/>
  <c r="AA23" i="65"/>
  <c r="W23" i="65"/>
  <c r="H35" i="65"/>
  <c r="Z23" i="65"/>
  <c r="X23" i="65"/>
  <c r="Y23" i="65"/>
  <c r="AA19" i="65"/>
  <c r="W19" i="65"/>
  <c r="H31" i="65"/>
  <c r="Z19" i="65"/>
  <c r="Y19" i="65"/>
  <c r="X19" i="65"/>
  <c r="AA18" i="64"/>
  <c r="W18" i="64"/>
  <c r="Z18" i="64"/>
  <c r="H30" i="64"/>
  <c r="Y18" i="64"/>
  <c r="X18" i="64"/>
  <c r="Z29" i="64"/>
  <c r="Y29" i="64"/>
  <c r="H41" i="64"/>
  <c r="W29" i="64"/>
  <c r="X29" i="64"/>
  <c r="AA29" i="64"/>
  <c r="AA17" i="64"/>
  <c r="W17" i="64"/>
  <c r="H29" i="64"/>
  <c r="X17" i="64"/>
  <c r="Z17" i="64"/>
  <c r="Y17" i="64"/>
  <c r="H40" i="64"/>
  <c r="AA28" i="64"/>
  <c r="W28" i="64"/>
  <c r="Z28" i="64"/>
  <c r="Y28" i="64"/>
  <c r="X28" i="64"/>
  <c r="H36" i="64"/>
  <c r="AA24" i="64"/>
  <c r="W24" i="64"/>
  <c r="Z24" i="64"/>
  <c r="Y24" i="64"/>
  <c r="X24" i="64"/>
  <c r="H32" i="64"/>
  <c r="AA20" i="64"/>
  <c r="W20" i="64"/>
  <c r="Z20" i="64"/>
  <c r="Y20" i="64"/>
  <c r="X20" i="64"/>
  <c r="AA26" i="64"/>
  <c r="W26" i="64"/>
  <c r="Z26" i="64"/>
  <c r="H38" i="64"/>
  <c r="Y26" i="64"/>
  <c r="X26" i="64"/>
  <c r="AA22" i="64"/>
  <c r="W22" i="64"/>
  <c r="Z22" i="64"/>
  <c r="H34" i="64"/>
  <c r="Y22" i="64"/>
  <c r="X22" i="64"/>
  <c r="AA25" i="64"/>
  <c r="W25" i="64"/>
  <c r="Z25" i="64"/>
  <c r="H37" i="64"/>
  <c r="X25" i="64"/>
  <c r="Y25" i="64"/>
  <c r="AA21" i="64"/>
  <c r="W21" i="64"/>
  <c r="Z21" i="64"/>
  <c r="Y21" i="64"/>
  <c r="H33" i="64"/>
  <c r="X21" i="64"/>
  <c r="AA27" i="64"/>
  <c r="W27" i="64"/>
  <c r="H39" i="64"/>
  <c r="Z27" i="64"/>
  <c r="Y27" i="64"/>
  <c r="X27" i="64"/>
  <c r="AA23" i="64"/>
  <c r="W23" i="64"/>
  <c r="H35" i="64"/>
  <c r="Z23" i="64"/>
  <c r="Y23" i="64"/>
  <c r="X23" i="64"/>
  <c r="AA19" i="64"/>
  <c r="W19" i="64"/>
  <c r="H31" i="64"/>
  <c r="Z19" i="64"/>
  <c r="Y19" i="64"/>
  <c r="X19" i="64"/>
  <c r="H40" i="63"/>
  <c r="AA28" i="63"/>
  <c r="W28" i="63"/>
  <c r="Z28" i="63"/>
  <c r="Y28" i="63"/>
  <c r="X28" i="63"/>
  <c r="H36" i="63"/>
  <c r="AA24" i="63"/>
  <c r="W24" i="63"/>
  <c r="Z24" i="63"/>
  <c r="Y24" i="63"/>
  <c r="X24" i="63"/>
  <c r="H32" i="63"/>
  <c r="AA20" i="63"/>
  <c r="W20" i="63"/>
  <c r="Z20" i="63"/>
  <c r="Y20" i="63"/>
  <c r="X20" i="63"/>
  <c r="H40" i="62"/>
  <c r="AA28" i="62"/>
  <c r="W28" i="62"/>
  <c r="Z28" i="62"/>
  <c r="Y28" i="62"/>
  <c r="X28" i="62"/>
  <c r="H36" i="62"/>
  <c r="AA24" i="62"/>
  <c r="W24" i="62"/>
  <c r="Z24" i="62"/>
  <c r="Y24" i="62"/>
  <c r="X24" i="62"/>
  <c r="H32" i="62"/>
  <c r="AA20" i="62"/>
  <c r="W20" i="62"/>
  <c r="Z20" i="62"/>
  <c r="Y20" i="62"/>
  <c r="X20" i="62"/>
  <c r="AA27" i="63"/>
  <c r="W27" i="63"/>
  <c r="H39" i="63"/>
  <c r="Z27" i="63"/>
  <c r="Y27" i="63"/>
  <c r="X27" i="63"/>
  <c r="AA23" i="63"/>
  <c r="W23" i="63"/>
  <c r="H35" i="63"/>
  <c r="Z23" i="63"/>
  <c r="Y23" i="63"/>
  <c r="X23" i="63"/>
  <c r="AA19" i="63"/>
  <c r="W19" i="63"/>
  <c r="H31" i="63"/>
  <c r="Z19" i="63"/>
  <c r="Y19" i="63"/>
  <c r="X19" i="63"/>
  <c r="AA27" i="62"/>
  <c r="W27" i="62"/>
  <c r="H39" i="62"/>
  <c r="Z27" i="62"/>
  <c r="Y27" i="62"/>
  <c r="X27" i="62"/>
  <c r="AA23" i="62"/>
  <c r="W23" i="62"/>
  <c r="H35" i="62"/>
  <c r="Z23" i="62"/>
  <c r="Y23" i="62"/>
  <c r="X23" i="62"/>
  <c r="AA19" i="62"/>
  <c r="W19" i="62"/>
  <c r="H31" i="62"/>
  <c r="Z19" i="62"/>
  <c r="Y19" i="62"/>
  <c r="X19" i="62"/>
  <c r="Z29" i="63"/>
  <c r="Y29" i="63"/>
  <c r="X29" i="63"/>
  <c r="H41" i="63"/>
  <c r="AA29" i="63"/>
  <c r="W29" i="63"/>
  <c r="AA26" i="63"/>
  <c r="W26" i="63"/>
  <c r="Z26" i="63"/>
  <c r="H38" i="63"/>
  <c r="Y26" i="63"/>
  <c r="X26" i="63"/>
  <c r="AA22" i="63"/>
  <c r="W22" i="63"/>
  <c r="Z22" i="63"/>
  <c r="H34" i="63"/>
  <c r="Y22" i="63"/>
  <c r="X22" i="63"/>
  <c r="AA18" i="63"/>
  <c r="W18" i="63"/>
  <c r="Z18" i="63"/>
  <c r="H30" i="63"/>
  <c r="Y18" i="63"/>
  <c r="X18" i="63"/>
  <c r="AA26" i="62"/>
  <c r="W26" i="62"/>
  <c r="Z26" i="62"/>
  <c r="H38" i="62"/>
  <c r="Y26" i="62"/>
  <c r="X26" i="62"/>
  <c r="AA22" i="62"/>
  <c r="W22" i="62"/>
  <c r="Z22" i="62"/>
  <c r="H34" i="62"/>
  <c r="Y22" i="62"/>
  <c r="X22" i="62"/>
  <c r="AA18" i="62"/>
  <c r="W18" i="62"/>
  <c r="Z18" i="62"/>
  <c r="H30" i="62"/>
  <c r="Y18" i="62"/>
  <c r="X18" i="62"/>
  <c r="Z29" i="62"/>
  <c r="Y29" i="62"/>
  <c r="X29" i="62"/>
  <c r="H41" i="62"/>
  <c r="AA29" i="62"/>
  <c r="W29" i="62"/>
  <c r="AA25" i="63"/>
  <c r="W25" i="63"/>
  <c r="Z25" i="63"/>
  <c r="Y25" i="63"/>
  <c r="H37" i="63"/>
  <c r="X25" i="63"/>
  <c r="AA21" i="63"/>
  <c r="W21" i="63"/>
  <c r="Z21" i="63"/>
  <c r="Y21" i="63"/>
  <c r="H33" i="63"/>
  <c r="X21" i="63"/>
  <c r="AA17" i="63"/>
  <c r="W17" i="63"/>
  <c r="Z17" i="63"/>
  <c r="Y17" i="63"/>
  <c r="H29" i="63"/>
  <c r="X17" i="63"/>
  <c r="AA25" i="62"/>
  <c r="W25" i="62"/>
  <c r="Z25" i="62"/>
  <c r="Y25" i="62"/>
  <c r="H37" i="62"/>
  <c r="X25" i="62"/>
  <c r="AA21" i="62"/>
  <c r="W21" i="62"/>
  <c r="Z21" i="62"/>
  <c r="Y21" i="62"/>
  <c r="H33" i="62"/>
  <c r="X21" i="62"/>
  <c r="AA17" i="62"/>
  <c r="W17" i="62"/>
  <c r="Z17" i="62"/>
  <c r="Y17" i="62"/>
  <c r="H29" i="62"/>
  <c r="X17" i="62"/>
  <c r="AA26" i="61"/>
  <c r="W26" i="61"/>
  <c r="Z26" i="61"/>
  <c r="H38" i="61"/>
  <c r="Y26" i="61"/>
  <c r="X26" i="61"/>
  <c r="Z29" i="61"/>
  <c r="Y29" i="61"/>
  <c r="AA29" i="61"/>
  <c r="X29" i="61"/>
  <c r="H41" i="61"/>
  <c r="W29" i="61"/>
  <c r="AA25" i="61"/>
  <c r="W25" i="61"/>
  <c r="Z25" i="61"/>
  <c r="X25" i="61"/>
  <c r="Y25" i="61"/>
  <c r="H37" i="61"/>
  <c r="AA21" i="61"/>
  <c r="W21" i="61"/>
  <c r="Z21" i="61"/>
  <c r="H33" i="61"/>
  <c r="X21" i="61"/>
  <c r="Y21" i="61"/>
  <c r="AA17" i="61"/>
  <c r="W17" i="61"/>
  <c r="X17" i="61"/>
  <c r="Z17" i="61"/>
  <c r="Y17" i="61"/>
  <c r="H29" i="61"/>
  <c r="AA18" i="61"/>
  <c r="W18" i="61"/>
  <c r="X18" i="61"/>
  <c r="Z18" i="61"/>
  <c r="H30" i="61"/>
  <c r="Y18" i="61"/>
  <c r="H40" i="61"/>
  <c r="AA28" i="61"/>
  <c r="W28" i="61"/>
  <c r="Z28" i="61"/>
  <c r="X28" i="61"/>
  <c r="Y28" i="61"/>
  <c r="H36" i="61"/>
  <c r="AA24" i="61"/>
  <c r="W24" i="61"/>
  <c r="Z24" i="61"/>
  <c r="X24" i="61"/>
  <c r="Y24" i="61"/>
  <c r="H32" i="61"/>
  <c r="AA20" i="61"/>
  <c r="W20" i="61"/>
  <c r="Z20" i="61"/>
  <c r="X20" i="61"/>
  <c r="Y20" i="61"/>
  <c r="AA22" i="61"/>
  <c r="W22" i="61"/>
  <c r="X22" i="61"/>
  <c r="Z22" i="61"/>
  <c r="H34" i="61"/>
  <c r="Y22" i="61"/>
  <c r="AA27" i="61"/>
  <c r="W27" i="61"/>
  <c r="H39" i="61"/>
  <c r="Z27" i="61"/>
  <c r="Y27" i="61"/>
  <c r="X27" i="61"/>
  <c r="AA23" i="61"/>
  <c r="W23" i="61"/>
  <c r="H35" i="61"/>
  <c r="Z23" i="61"/>
  <c r="X23" i="61"/>
  <c r="Y23" i="61"/>
  <c r="AA19" i="61"/>
  <c r="W19" i="61"/>
  <c r="H31" i="61"/>
  <c r="Z19" i="61"/>
  <c r="X19" i="61"/>
  <c r="Y19" i="61"/>
  <c r="AA22" i="60"/>
  <c r="W22" i="60"/>
  <c r="Y22" i="60"/>
  <c r="Z22" i="60"/>
  <c r="H34" i="60"/>
  <c r="X22" i="60"/>
  <c r="H40" i="60"/>
  <c r="AA28" i="60"/>
  <c r="W28" i="60"/>
  <c r="Z28" i="60"/>
  <c r="Y28" i="60"/>
  <c r="X28" i="60"/>
  <c r="AA19" i="60"/>
  <c r="W19" i="60"/>
  <c r="H31" i="60"/>
  <c r="Z19" i="60"/>
  <c r="Y19" i="60"/>
  <c r="X19" i="60"/>
  <c r="AA27" i="60"/>
  <c r="W27" i="60"/>
  <c r="Y27" i="60"/>
  <c r="H39" i="60"/>
  <c r="Z27" i="60"/>
  <c r="X27" i="60"/>
  <c r="H32" i="60"/>
  <c r="AA20" i="60"/>
  <c r="W20" i="60"/>
  <c r="Y20" i="60"/>
  <c r="X20" i="60"/>
  <c r="Z20" i="60"/>
  <c r="AA25" i="60"/>
  <c r="W25" i="60"/>
  <c r="X25" i="60"/>
  <c r="Z25" i="60"/>
  <c r="Y25" i="60"/>
  <c r="H37" i="60"/>
  <c r="AA17" i="60"/>
  <c r="W17" i="60"/>
  <c r="H29" i="60"/>
  <c r="Z17" i="60"/>
  <c r="Y17" i="60"/>
  <c r="X17" i="60"/>
  <c r="AA26" i="60"/>
  <c r="W26" i="60"/>
  <c r="H38" i="60"/>
  <c r="X26" i="60"/>
  <c r="Z26" i="60"/>
  <c r="Y26" i="60"/>
  <c r="AA18" i="60"/>
  <c r="W18" i="60"/>
  <c r="H30" i="60"/>
  <c r="Y18" i="60"/>
  <c r="X18" i="60"/>
  <c r="Z18" i="60"/>
  <c r="AA23" i="60"/>
  <c r="W23" i="60"/>
  <c r="X23" i="60"/>
  <c r="H35" i="60"/>
  <c r="Z23" i="60"/>
  <c r="Y23" i="60"/>
  <c r="H36" i="60"/>
  <c r="AA24" i="60"/>
  <c r="W24" i="60"/>
  <c r="Y24" i="60"/>
  <c r="Z24" i="60"/>
  <c r="X24" i="60"/>
  <c r="Z29" i="60"/>
  <c r="AA29" i="60"/>
  <c r="Y29" i="60"/>
  <c r="X29" i="60"/>
  <c r="H41" i="60"/>
  <c r="W29" i="60"/>
  <c r="AA21" i="60"/>
  <c r="W21" i="60"/>
  <c r="X21" i="60"/>
  <c r="Z21" i="60"/>
  <c r="Y21" i="60"/>
  <c r="H33" i="60"/>
  <c r="H40" i="59"/>
  <c r="AA28" i="59"/>
  <c r="W28" i="59"/>
  <c r="X28" i="59"/>
  <c r="Z28" i="59"/>
  <c r="Y28" i="59"/>
  <c r="H32" i="59"/>
  <c r="AA20" i="59"/>
  <c r="W20" i="59"/>
  <c r="X20" i="59"/>
  <c r="Z20" i="59"/>
  <c r="Y20" i="59"/>
  <c r="AA19" i="58"/>
  <c r="W19" i="58"/>
  <c r="X19" i="58"/>
  <c r="H31" i="58"/>
  <c r="Z19" i="58"/>
  <c r="Y19" i="58"/>
  <c r="AA27" i="58"/>
  <c r="W27" i="58"/>
  <c r="H39" i="58"/>
  <c r="Z27" i="58"/>
  <c r="Y27" i="58"/>
  <c r="X27" i="58"/>
  <c r="AA27" i="59"/>
  <c r="W27" i="59"/>
  <c r="X27" i="59"/>
  <c r="H39" i="59"/>
  <c r="Z27" i="59"/>
  <c r="Y27" i="59"/>
  <c r="AA23" i="59"/>
  <c r="W23" i="59"/>
  <c r="H35" i="59"/>
  <c r="Z23" i="59"/>
  <c r="X23" i="59"/>
  <c r="Y23" i="59"/>
  <c r="AA19" i="59"/>
  <c r="W19" i="59"/>
  <c r="H31" i="59"/>
  <c r="Z19" i="59"/>
  <c r="Y19" i="59"/>
  <c r="X19" i="59"/>
  <c r="H32" i="58"/>
  <c r="AA20" i="58"/>
  <c r="W20" i="58"/>
  <c r="Z20" i="58"/>
  <c r="X20" i="58"/>
  <c r="Y20" i="58"/>
  <c r="H36" i="58"/>
  <c r="AA24" i="58"/>
  <c r="W24" i="58"/>
  <c r="X24" i="58"/>
  <c r="Z24" i="58"/>
  <c r="Y24" i="58"/>
  <c r="H40" i="58"/>
  <c r="AA28" i="58"/>
  <c r="W28" i="58"/>
  <c r="Z28" i="58"/>
  <c r="Y28" i="58"/>
  <c r="X28" i="58"/>
  <c r="H36" i="59"/>
  <c r="AA24" i="59"/>
  <c r="W24" i="59"/>
  <c r="Z24" i="59"/>
  <c r="Y24" i="59"/>
  <c r="X24" i="59"/>
  <c r="AA23" i="58"/>
  <c r="W23" i="58"/>
  <c r="X23" i="58"/>
  <c r="H35" i="58"/>
  <c r="Z23" i="58"/>
  <c r="Y23" i="58"/>
  <c r="AA26" i="59"/>
  <c r="W26" i="59"/>
  <c r="X26" i="59"/>
  <c r="Z26" i="59"/>
  <c r="H38" i="59"/>
  <c r="Y26" i="59"/>
  <c r="AA22" i="59"/>
  <c r="W22" i="59"/>
  <c r="Z22" i="59"/>
  <c r="X22" i="59"/>
  <c r="H34" i="59"/>
  <c r="Y22" i="59"/>
  <c r="AA18" i="59"/>
  <c r="W18" i="59"/>
  <c r="Z18" i="59"/>
  <c r="H30" i="59"/>
  <c r="Y18" i="59"/>
  <c r="X18" i="59"/>
  <c r="AA17" i="58"/>
  <c r="W17" i="58"/>
  <c r="H29" i="58"/>
  <c r="X17" i="58"/>
  <c r="Z17" i="58"/>
  <c r="Y17" i="58"/>
  <c r="AA21" i="58"/>
  <c r="W21" i="58"/>
  <c r="Z21" i="58"/>
  <c r="H33" i="58"/>
  <c r="X21" i="58"/>
  <c r="Y21" i="58"/>
  <c r="AA25" i="58"/>
  <c r="W25" i="58"/>
  <c r="H37" i="58"/>
  <c r="X25" i="58"/>
  <c r="Z25" i="58"/>
  <c r="Y25" i="58"/>
  <c r="Z29" i="58"/>
  <c r="H41" i="58"/>
  <c r="AA29" i="58"/>
  <c r="Y29" i="58"/>
  <c r="W29" i="58"/>
  <c r="X29" i="58"/>
  <c r="Z29" i="59"/>
  <c r="H41" i="59"/>
  <c r="AA29" i="59"/>
  <c r="Y29" i="59"/>
  <c r="W29" i="59"/>
  <c r="X29" i="59"/>
  <c r="AA25" i="59"/>
  <c r="W25" i="59"/>
  <c r="H37" i="59"/>
  <c r="Z25" i="59"/>
  <c r="X25" i="59"/>
  <c r="Y25" i="59"/>
  <c r="AA21" i="59"/>
  <c r="W21" i="59"/>
  <c r="H33" i="59"/>
  <c r="Z21" i="59"/>
  <c r="X21" i="59"/>
  <c r="Y21" i="59"/>
  <c r="AA17" i="59"/>
  <c r="B45" i="59" s="1"/>
  <c r="W17" i="59"/>
  <c r="H29" i="59"/>
  <c r="Z17" i="59"/>
  <c r="X17" i="59"/>
  <c r="Y17" i="59"/>
  <c r="AA18" i="58"/>
  <c r="W18" i="58"/>
  <c r="X18" i="58"/>
  <c r="Z18" i="58"/>
  <c r="H30" i="58"/>
  <c r="Y18" i="58"/>
  <c r="AA22" i="58"/>
  <c r="W22" i="58"/>
  <c r="Z22" i="58"/>
  <c r="H34" i="58"/>
  <c r="Y22" i="58"/>
  <c r="X22" i="58"/>
  <c r="AA26" i="58"/>
  <c r="W26" i="58"/>
  <c r="Z26" i="58"/>
  <c r="H38" i="58"/>
  <c r="Y26" i="58"/>
  <c r="X26" i="58"/>
  <c r="Y30" i="58"/>
  <c r="Z30" i="58"/>
  <c r="X30" i="58"/>
  <c r="H42" i="58"/>
  <c r="AA30" i="58"/>
  <c r="W30" i="58"/>
  <c r="AA26" i="57"/>
  <c r="W26" i="57"/>
  <c r="Y26" i="57"/>
  <c r="Z26" i="57"/>
  <c r="H38" i="57"/>
  <c r="X26" i="57"/>
  <c r="H40" i="57"/>
  <c r="AA28" i="57"/>
  <c r="W28" i="57"/>
  <c r="Y28" i="57"/>
  <c r="Z28" i="57"/>
  <c r="X28" i="57"/>
  <c r="Z29" i="56"/>
  <c r="Y29" i="56"/>
  <c r="X29" i="56"/>
  <c r="AA29" i="56"/>
  <c r="W29" i="56"/>
  <c r="H41" i="56"/>
  <c r="AA19" i="57"/>
  <c r="W19" i="57"/>
  <c r="H31" i="57"/>
  <c r="Z19" i="57"/>
  <c r="Y19" i="57"/>
  <c r="X19" i="57"/>
  <c r="AA27" i="57"/>
  <c r="W27" i="57"/>
  <c r="H39" i="57"/>
  <c r="Z27" i="57"/>
  <c r="Y27" i="57"/>
  <c r="X27" i="57"/>
  <c r="AA21" i="57"/>
  <c r="W21" i="57"/>
  <c r="Y21" i="57"/>
  <c r="Z21" i="57"/>
  <c r="X21" i="57"/>
  <c r="H33" i="57"/>
  <c r="Y30" i="57"/>
  <c r="X30" i="57"/>
  <c r="H42" i="57"/>
  <c r="AA30" i="57"/>
  <c r="W30" i="57"/>
  <c r="Z30" i="57"/>
  <c r="AA22" i="56"/>
  <c r="W22" i="56"/>
  <c r="Z22" i="56"/>
  <c r="H34" i="56"/>
  <c r="Y22" i="56"/>
  <c r="X22" i="56"/>
  <c r="Y30" i="56"/>
  <c r="X30" i="56"/>
  <c r="H42" i="56"/>
  <c r="AA30" i="56"/>
  <c r="W30" i="56"/>
  <c r="Z30" i="56"/>
  <c r="AA17" i="56"/>
  <c r="W17" i="56"/>
  <c r="Z17" i="56"/>
  <c r="Y17" i="56"/>
  <c r="X17" i="56"/>
  <c r="H29" i="56"/>
  <c r="AA19" i="56"/>
  <c r="W19" i="56"/>
  <c r="H31" i="56"/>
  <c r="Z19" i="56"/>
  <c r="Y19" i="56"/>
  <c r="X19" i="56"/>
  <c r="AA18" i="57"/>
  <c r="W18" i="57"/>
  <c r="Y18" i="57"/>
  <c r="Z18" i="57"/>
  <c r="H30" i="57"/>
  <c r="X18" i="57"/>
  <c r="H32" i="57"/>
  <c r="AA20" i="57"/>
  <c r="W20" i="57"/>
  <c r="Z20" i="57"/>
  <c r="Y20" i="57"/>
  <c r="X20" i="57"/>
  <c r="H36" i="56"/>
  <c r="AA24" i="56"/>
  <c r="W24" i="56"/>
  <c r="Z24" i="56"/>
  <c r="Y24" i="56"/>
  <c r="X24" i="56"/>
  <c r="H32" i="56"/>
  <c r="AA20" i="56"/>
  <c r="W20" i="56"/>
  <c r="Z20" i="56"/>
  <c r="Y20" i="56"/>
  <c r="X20" i="56"/>
  <c r="AA22" i="57"/>
  <c r="W22" i="57"/>
  <c r="Z22" i="57"/>
  <c r="H34" i="57"/>
  <c r="Y22" i="57"/>
  <c r="X22" i="57"/>
  <c r="Z29" i="57"/>
  <c r="X29" i="57"/>
  <c r="Y29" i="57"/>
  <c r="H41" i="57"/>
  <c r="W29" i="57"/>
  <c r="AA29" i="57"/>
  <c r="AA23" i="57"/>
  <c r="W23" i="57"/>
  <c r="Y23" i="57"/>
  <c r="H35" i="57"/>
  <c r="Z23" i="57"/>
  <c r="X23" i="57"/>
  <c r="AA27" i="56"/>
  <c r="W27" i="56"/>
  <c r="H39" i="56"/>
  <c r="Z27" i="56"/>
  <c r="Y27" i="56"/>
  <c r="X27" i="56"/>
  <c r="AA21" i="56"/>
  <c r="W21" i="56"/>
  <c r="Z21" i="56"/>
  <c r="H33" i="56"/>
  <c r="Y21" i="56"/>
  <c r="X21" i="56"/>
  <c r="AA25" i="56"/>
  <c r="W25" i="56"/>
  <c r="Z25" i="56"/>
  <c r="Y25" i="56"/>
  <c r="H37" i="56"/>
  <c r="X25" i="56"/>
  <c r="H36" i="57"/>
  <c r="AA24" i="57"/>
  <c r="W24" i="57"/>
  <c r="Z24" i="57"/>
  <c r="Y24" i="57"/>
  <c r="X24" i="57"/>
  <c r="AA17" i="57"/>
  <c r="W17" i="57"/>
  <c r="Y17" i="57"/>
  <c r="Z17" i="57"/>
  <c r="X17" i="57"/>
  <c r="H29" i="57"/>
  <c r="AA25" i="57"/>
  <c r="W25" i="57"/>
  <c r="Y25" i="57"/>
  <c r="Z25" i="57"/>
  <c r="X25" i="57"/>
  <c r="H37" i="57"/>
  <c r="AA26" i="56"/>
  <c r="W26" i="56"/>
  <c r="Z26" i="56"/>
  <c r="H38" i="56"/>
  <c r="Y26" i="56"/>
  <c r="X26" i="56"/>
  <c r="AA18" i="56"/>
  <c r="W18" i="56"/>
  <c r="H30" i="56"/>
  <c r="Z18" i="56"/>
  <c r="Y18" i="56"/>
  <c r="X18" i="56"/>
  <c r="AA23" i="56"/>
  <c r="W23" i="56"/>
  <c r="H35" i="56"/>
  <c r="Z23" i="56"/>
  <c r="Y23" i="56"/>
  <c r="X23" i="56"/>
  <c r="Z29" i="55"/>
  <c r="X29" i="55"/>
  <c r="AA29" i="55"/>
  <c r="Y29" i="55"/>
  <c r="H41" i="55"/>
  <c r="W29" i="55"/>
  <c r="AA21" i="55"/>
  <c r="W21" i="55"/>
  <c r="Z21" i="55"/>
  <c r="Y21" i="55"/>
  <c r="H33" i="55"/>
  <c r="X21" i="55"/>
  <c r="AA19" i="55"/>
  <c r="W19" i="55"/>
  <c r="Y19" i="55"/>
  <c r="X19" i="55"/>
  <c r="H31" i="55"/>
  <c r="Z19" i="55"/>
  <c r="AA26" i="55"/>
  <c r="W26" i="55"/>
  <c r="H38" i="55"/>
  <c r="Y26" i="55"/>
  <c r="Z26" i="55"/>
  <c r="X26" i="55"/>
  <c r="AA18" i="55"/>
  <c r="W18" i="55"/>
  <c r="Y18" i="55"/>
  <c r="Z18" i="55"/>
  <c r="H30" i="55"/>
  <c r="X18" i="55"/>
  <c r="H36" i="55"/>
  <c r="AA24" i="55"/>
  <c r="W24" i="55"/>
  <c r="X24" i="55"/>
  <c r="Z24" i="55"/>
  <c r="Y24" i="55"/>
  <c r="AA22" i="55"/>
  <c r="W22" i="55"/>
  <c r="Y22" i="55"/>
  <c r="X22" i="55"/>
  <c r="Z22" i="55"/>
  <c r="H34" i="55"/>
  <c r="H32" i="55"/>
  <c r="AA20" i="55"/>
  <c r="W20" i="55"/>
  <c r="X20" i="55"/>
  <c r="Z20" i="55"/>
  <c r="Y20" i="55"/>
  <c r="H40" i="55"/>
  <c r="AA28" i="55"/>
  <c r="W28" i="55"/>
  <c r="Y28" i="55"/>
  <c r="X28" i="55"/>
  <c r="Z28" i="55"/>
  <c r="AA27" i="55"/>
  <c r="W27" i="55"/>
  <c r="X27" i="55"/>
  <c r="H39" i="55"/>
  <c r="Z27" i="55"/>
  <c r="Y27" i="55"/>
  <c r="AA25" i="55"/>
  <c r="W25" i="55"/>
  <c r="X25" i="55"/>
  <c r="Z25" i="55"/>
  <c r="Y25" i="55"/>
  <c r="H37" i="55"/>
  <c r="AA17" i="55"/>
  <c r="W17" i="55"/>
  <c r="X17" i="55"/>
  <c r="Z17" i="55"/>
  <c r="Y17" i="55"/>
  <c r="H29" i="55"/>
  <c r="AA23" i="55"/>
  <c r="W23" i="55"/>
  <c r="Y23" i="55"/>
  <c r="H35" i="55"/>
  <c r="Z23" i="55"/>
  <c r="X23" i="55"/>
  <c r="AA22" i="54"/>
  <c r="W22" i="54"/>
  <c r="Z22" i="54"/>
  <c r="H34" i="54"/>
  <c r="Y22" i="54"/>
  <c r="X22" i="54"/>
  <c r="Z29" i="54"/>
  <c r="Y29" i="54"/>
  <c r="X29" i="54"/>
  <c r="H41" i="54"/>
  <c r="AA29" i="54"/>
  <c r="W29" i="54"/>
  <c r="AA25" i="54"/>
  <c r="W25" i="54"/>
  <c r="Z25" i="54"/>
  <c r="X25" i="54"/>
  <c r="Y25" i="54"/>
  <c r="H37" i="54"/>
  <c r="AA21" i="54"/>
  <c r="W21" i="54"/>
  <c r="Z21" i="54"/>
  <c r="Y21" i="54"/>
  <c r="H33" i="54"/>
  <c r="X21" i="54"/>
  <c r="AA17" i="54"/>
  <c r="W17" i="54"/>
  <c r="Z17" i="54"/>
  <c r="X17" i="54"/>
  <c r="Y17" i="54"/>
  <c r="H29" i="54"/>
  <c r="AA26" i="54"/>
  <c r="W26" i="54"/>
  <c r="X26" i="54"/>
  <c r="Z26" i="54"/>
  <c r="H38" i="54"/>
  <c r="Y26" i="54"/>
  <c r="H40" i="54"/>
  <c r="AA28" i="54"/>
  <c r="W28" i="54"/>
  <c r="Z28" i="54"/>
  <c r="X28" i="54"/>
  <c r="Y28" i="54"/>
  <c r="H36" i="54"/>
  <c r="AA24" i="54"/>
  <c r="W24" i="54"/>
  <c r="Z24" i="54"/>
  <c r="Y24" i="54"/>
  <c r="X24" i="54"/>
  <c r="H32" i="54"/>
  <c r="AA20" i="54"/>
  <c r="W20" i="54"/>
  <c r="Z20" i="54"/>
  <c r="X20" i="54"/>
  <c r="Y20" i="54"/>
  <c r="AA18" i="54"/>
  <c r="W18" i="54"/>
  <c r="X18" i="54"/>
  <c r="Z18" i="54"/>
  <c r="H30" i="54"/>
  <c r="Y18" i="54"/>
  <c r="AA27" i="54"/>
  <c r="W27" i="54"/>
  <c r="H39" i="54"/>
  <c r="Z27" i="54"/>
  <c r="X27" i="54"/>
  <c r="Y27" i="54"/>
  <c r="AA23" i="54"/>
  <c r="W23" i="54"/>
  <c r="H35" i="54"/>
  <c r="Z23" i="54"/>
  <c r="Y23" i="54"/>
  <c r="X23" i="54"/>
  <c r="AA19" i="54"/>
  <c r="W19" i="54"/>
  <c r="H31" i="54"/>
  <c r="Z19" i="54"/>
  <c r="Y19" i="54"/>
  <c r="X19" i="54"/>
  <c r="AA26" i="53"/>
  <c r="W26" i="53"/>
  <c r="X26" i="53"/>
  <c r="Z26" i="53"/>
  <c r="H38" i="53"/>
  <c r="Y26" i="53"/>
  <c r="AA22" i="53"/>
  <c r="W22" i="53"/>
  <c r="Z22" i="53"/>
  <c r="X22" i="53"/>
  <c r="H34" i="53"/>
  <c r="Y22" i="53"/>
  <c r="AA18" i="53"/>
  <c r="W18" i="53"/>
  <c r="Z18" i="53"/>
  <c r="H30" i="53"/>
  <c r="Y18" i="53"/>
  <c r="X18" i="53"/>
  <c r="Z29" i="53"/>
  <c r="H41" i="53"/>
  <c r="AA29" i="53"/>
  <c r="Y29" i="53"/>
  <c r="W29" i="53"/>
  <c r="X29" i="53"/>
  <c r="AA25" i="53"/>
  <c r="W25" i="53"/>
  <c r="H37" i="53"/>
  <c r="Z25" i="53"/>
  <c r="Y25" i="53"/>
  <c r="X25" i="53"/>
  <c r="AA21" i="53"/>
  <c r="W21" i="53"/>
  <c r="H33" i="53"/>
  <c r="Z21" i="53"/>
  <c r="X21" i="53"/>
  <c r="Y21" i="53"/>
  <c r="AA17" i="53"/>
  <c r="W17" i="53"/>
  <c r="X17" i="53"/>
  <c r="Z17" i="53"/>
  <c r="Y17" i="53"/>
  <c r="H29" i="53"/>
  <c r="H40" i="53"/>
  <c r="AA28" i="53"/>
  <c r="W28" i="53"/>
  <c r="X28" i="53"/>
  <c r="Z28" i="53"/>
  <c r="Y28" i="53"/>
  <c r="H36" i="53"/>
  <c r="AA24" i="53"/>
  <c r="W24" i="53"/>
  <c r="Z24" i="53"/>
  <c r="Y24" i="53"/>
  <c r="X24" i="53"/>
  <c r="H32" i="53"/>
  <c r="AA20" i="53"/>
  <c r="W20" i="53"/>
  <c r="X20" i="53"/>
  <c r="Z20" i="53"/>
  <c r="Y20" i="53"/>
  <c r="AA27" i="53"/>
  <c r="W27" i="53"/>
  <c r="X27" i="53"/>
  <c r="H39" i="53"/>
  <c r="Z27" i="53"/>
  <c r="Y27" i="53"/>
  <c r="AA23" i="53"/>
  <c r="W23" i="53"/>
  <c r="H35" i="53"/>
  <c r="Z23" i="53"/>
  <c r="Y23" i="53"/>
  <c r="X23" i="53"/>
  <c r="AA19" i="53"/>
  <c r="W19" i="53"/>
  <c r="X19" i="53"/>
  <c r="H31" i="53"/>
  <c r="Z19" i="53"/>
  <c r="Y19" i="53"/>
  <c r="Y29" i="50"/>
  <c r="X29" i="50"/>
  <c r="H41" i="50"/>
  <c r="W29" i="50"/>
  <c r="AA29" i="50"/>
  <c r="Z29" i="50"/>
  <c r="AA27" i="52"/>
  <c r="W27" i="52"/>
  <c r="H39" i="52"/>
  <c r="Z27" i="52"/>
  <c r="Y27" i="52"/>
  <c r="X27" i="52"/>
  <c r="H40" i="51"/>
  <c r="AA28" i="51"/>
  <c r="W28" i="51"/>
  <c r="Z28" i="51"/>
  <c r="Y28" i="51"/>
  <c r="X28" i="51"/>
  <c r="Z26" i="50"/>
  <c r="H38" i="50"/>
  <c r="Y26" i="50"/>
  <c r="AA26" i="50"/>
  <c r="X26" i="50"/>
  <c r="W26" i="50"/>
  <c r="H32" i="52"/>
  <c r="AA20" i="52"/>
  <c r="W20" i="52"/>
  <c r="Z20" i="52"/>
  <c r="Y20" i="52"/>
  <c r="X20" i="52"/>
  <c r="Z25" i="50"/>
  <c r="Y25" i="50"/>
  <c r="AA25" i="50"/>
  <c r="W25" i="50"/>
  <c r="H37" i="50"/>
  <c r="X25" i="50"/>
  <c r="AA23" i="52"/>
  <c r="W23" i="52"/>
  <c r="H35" i="52"/>
  <c r="Z23" i="52"/>
  <c r="Y23" i="52"/>
  <c r="X23" i="52"/>
  <c r="H37" i="49"/>
  <c r="X25" i="49"/>
  <c r="Z25" i="49"/>
  <c r="AA25" i="49"/>
  <c r="W25" i="49"/>
  <c r="Y25" i="49"/>
  <c r="H32" i="50"/>
  <c r="X20" i="50"/>
  <c r="AA20" i="50"/>
  <c r="W20" i="50"/>
  <c r="Z20" i="50"/>
  <c r="Y20" i="50"/>
  <c r="H32" i="51"/>
  <c r="AA20" i="51"/>
  <c r="W20" i="51"/>
  <c r="Z20" i="51"/>
  <c r="Y20" i="51"/>
  <c r="X20" i="51"/>
  <c r="H34" i="50"/>
  <c r="Y22" i="50"/>
  <c r="W22" i="50"/>
  <c r="AA22" i="50"/>
  <c r="Z22" i="50"/>
  <c r="X22" i="50"/>
  <c r="H36" i="52"/>
  <c r="AA24" i="52"/>
  <c r="W24" i="52"/>
  <c r="Z24" i="52"/>
  <c r="Y24" i="52"/>
  <c r="X24" i="52"/>
  <c r="AA17" i="51"/>
  <c r="W17" i="51"/>
  <c r="Z17" i="51"/>
  <c r="Y17" i="51"/>
  <c r="X17" i="51"/>
  <c r="H29" i="51"/>
  <c r="B45" i="51" s="1"/>
  <c r="AA25" i="51"/>
  <c r="W25" i="51"/>
  <c r="Z25" i="51"/>
  <c r="Y25" i="51"/>
  <c r="X25" i="51"/>
  <c r="H37" i="51"/>
  <c r="H35" i="50"/>
  <c r="Z23" i="50"/>
  <c r="Y23" i="50"/>
  <c r="AA23" i="50"/>
  <c r="W23" i="50"/>
  <c r="X23" i="50"/>
  <c r="AA17" i="52"/>
  <c r="W17" i="52"/>
  <c r="Z17" i="52"/>
  <c r="Y17" i="52"/>
  <c r="X17" i="52"/>
  <c r="H29" i="52"/>
  <c r="AA25" i="52"/>
  <c r="W25" i="52"/>
  <c r="Z25" i="52"/>
  <c r="Y25" i="52"/>
  <c r="X25" i="52"/>
  <c r="H37" i="52"/>
  <c r="AA22" i="51"/>
  <c r="W22" i="51"/>
  <c r="Z22" i="51"/>
  <c r="H34" i="51"/>
  <c r="Y22" i="51"/>
  <c r="X22" i="51"/>
  <c r="Y30" i="51"/>
  <c r="X30" i="51"/>
  <c r="H42" i="51"/>
  <c r="AA30" i="51"/>
  <c r="W30" i="51"/>
  <c r="Z30" i="51"/>
  <c r="Y21" i="50"/>
  <c r="Z21" i="50"/>
  <c r="X21" i="50"/>
  <c r="H33" i="50"/>
  <c r="W21" i="50"/>
  <c r="AA21" i="50"/>
  <c r="AA19" i="52"/>
  <c r="W19" i="52"/>
  <c r="H31" i="52"/>
  <c r="Z19" i="52"/>
  <c r="Y19" i="52"/>
  <c r="X19" i="52"/>
  <c r="H36" i="51"/>
  <c r="AA24" i="51"/>
  <c r="W24" i="51"/>
  <c r="Z24" i="51"/>
  <c r="Y24" i="51"/>
  <c r="X24" i="51"/>
  <c r="Y30" i="50"/>
  <c r="X30" i="50"/>
  <c r="H42" i="50"/>
  <c r="AA30" i="50"/>
  <c r="W30" i="50"/>
  <c r="Z30" i="50"/>
  <c r="H40" i="52"/>
  <c r="AA28" i="52"/>
  <c r="W28" i="52"/>
  <c r="Z28" i="52"/>
  <c r="Y28" i="52"/>
  <c r="X28" i="52"/>
  <c r="X23" i="49"/>
  <c r="H35" i="49"/>
  <c r="AA23" i="49"/>
  <c r="W23" i="49"/>
  <c r="Z23" i="49"/>
  <c r="Y23" i="49"/>
  <c r="AA21" i="51"/>
  <c r="W21" i="51"/>
  <c r="Z21" i="51"/>
  <c r="Y21" i="51"/>
  <c r="H33" i="51"/>
  <c r="X21" i="51"/>
  <c r="Z29" i="51"/>
  <c r="Y29" i="51"/>
  <c r="X29" i="51"/>
  <c r="AA29" i="51"/>
  <c r="H41" i="51"/>
  <c r="W29" i="51"/>
  <c r="H39" i="50"/>
  <c r="Z27" i="50"/>
  <c r="Y27" i="50"/>
  <c r="AA27" i="50"/>
  <c r="X27" i="50"/>
  <c r="W27" i="50"/>
  <c r="AA21" i="52"/>
  <c r="W21" i="52"/>
  <c r="Z21" i="52"/>
  <c r="Y21" i="52"/>
  <c r="X21" i="52"/>
  <c r="H33" i="52"/>
  <c r="Z29" i="52"/>
  <c r="Y29" i="52"/>
  <c r="X29" i="52"/>
  <c r="H41" i="52"/>
  <c r="AA29" i="52"/>
  <c r="W29" i="52"/>
  <c r="X19" i="49"/>
  <c r="AA19" i="49"/>
  <c r="W19" i="49"/>
  <c r="H31" i="49"/>
  <c r="Z19" i="49"/>
  <c r="Y19" i="49"/>
  <c r="AA18" i="51"/>
  <c r="W18" i="51"/>
  <c r="Z18" i="51"/>
  <c r="H30" i="51"/>
  <c r="Y18" i="51"/>
  <c r="X18" i="51"/>
  <c r="AA26" i="51"/>
  <c r="W26" i="51"/>
  <c r="Z26" i="51"/>
  <c r="H38" i="51"/>
  <c r="Y26" i="51"/>
  <c r="X26" i="51"/>
  <c r="H36" i="50"/>
  <c r="Z24" i="50"/>
  <c r="Y24" i="50"/>
  <c r="AA24" i="50"/>
  <c r="X24" i="50"/>
  <c r="W24" i="50"/>
  <c r="H40" i="50"/>
  <c r="Z28" i="50"/>
  <c r="Y28" i="50"/>
  <c r="AA28" i="50"/>
  <c r="W28" i="50"/>
  <c r="X28" i="50"/>
  <c r="AA18" i="52"/>
  <c r="W18" i="52"/>
  <c r="Z18" i="52"/>
  <c r="H30" i="52"/>
  <c r="Y18" i="52"/>
  <c r="X18" i="52"/>
  <c r="AA22" i="52"/>
  <c r="W22" i="52"/>
  <c r="Z22" i="52"/>
  <c r="H34" i="52"/>
  <c r="Y22" i="52"/>
  <c r="X22" i="52"/>
  <c r="AA26" i="52"/>
  <c r="W26" i="52"/>
  <c r="Z26" i="52"/>
  <c r="H38" i="52"/>
  <c r="Y26" i="52"/>
  <c r="X26" i="52"/>
  <c r="Y30" i="52"/>
  <c r="X30" i="52"/>
  <c r="H42" i="52"/>
  <c r="AA30" i="52"/>
  <c r="W30" i="52"/>
  <c r="Z30" i="52"/>
  <c r="AA19" i="51"/>
  <c r="W19" i="51"/>
  <c r="H31" i="51"/>
  <c r="Z19" i="51"/>
  <c r="Y19" i="51"/>
  <c r="X19" i="51"/>
  <c r="AA23" i="51"/>
  <c r="W23" i="51"/>
  <c r="H35" i="51"/>
  <c r="Z23" i="51"/>
  <c r="Y23" i="51"/>
  <c r="X23" i="51"/>
  <c r="AA27" i="51"/>
  <c r="W27" i="51"/>
  <c r="H39" i="51"/>
  <c r="Z27" i="51"/>
  <c r="Y27" i="51"/>
  <c r="X27" i="51"/>
  <c r="AA18" i="48"/>
  <c r="W18" i="48"/>
  <c r="Z18" i="48"/>
  <c r="H30" i="48"/>
  <c r="Y18" i="48"/>
  <c r="X18" i="48"/>
  <c r="AA22" i="48"/>
  <c r="W22" i="48"/>
  <c r="Y22" i="48"/>
  <c r="Z22" i="48"/>
  <c r="H34" i="48"/>
  <c r="X22" i="48"/>
  <c r="Z29" i="47"/>
  <c r="Y29" i="47"/>
  <c r="AA29" i="47"/>
  <c r="H41" i="47"/>
  <c r="W29" i="47"/>
  <c r="X29" i="47"/>
  <c r="H36" i="48"/>
  <c r="AA24" i="48"/>
  <c r="W24" i="48"/>
  <c r="Y24" i="48"/>
  <c r="Z24" i="48"/>
  <c r="X24" i="48"/>
  <c r="Y30" i="47"/>
  <c r="H42" i="47"/>
  <c r="AA30" i="47"/>
  <c r="W30" i="47"/>
  <c r="X30" i="47"/>
  <c r="Z30" i="47"/>
  <c r="AA23" i="48"/>
  <c r="W23" i="48"/>
  <c r="H35" i="48"/>
  <c r="Z23" i="48"/>
  <c r="Y23" i="48"/>
  <c r="X23" i="48"/>
  <c r="AA19" i="48"/>
  <c r="W19" i="48"/>
  <c r="Y19" i="48"/>
  <c r="H31" i="48"/>
  <c r="Z19" i="48"/>
  <c r="X19" i="48"/>
  <c r="AA26" i="48"/>
  <c r="W26" i="48"/>
  <c r="H38" i="48"/>
  <c r="Y26" i="48"/>
  <c r="Z26" i="48"/>
  <c r="X26" i="48"/>
  <c r="AA27" i="48"/>
  <c r="W27" i="48"/>
  <c r="H39" i="48"/>
  <c r="Z27" i="48"/>
  <c r="Y27" i="48"/>
  <c r="X27" i="48"/>
  <c r="Y30" i="48"/>
  <c r="H42" i="48"/>
  <c r="AA30" i="48"/>
  <c r="W30" i="48"/>
  <c r="X30" i="48"/>
  <c r="Z30" i="48"/>
  <c r="H32" i="48"/>
  <c r="AA20" i="48"/>
  <c r="W20" i="48"/>
  <c r="Z20" i="48"/>
  <c r="Y20" i="48"/>
  <c r="X20" i="48"/>
  <c r="Z29" i="48"/>
  <c r="X29" i="48"/>
  <c r="Y29" i="48"/>
  <c r="H41" i="48"/>
  <c r="W29" i="48"/>
  <c r="AA29" i="48"/>
  <c r="AA17" i="48"/>
  <c r="W17" i="48"/>
  <c r="Y17" i="48"/>
  <c r="Z17" i="48"/>
  <c r="X17" i="48"/>
  <c r="H29" i="48"/>
  <c r="AA25" i="48"/>
  <c r="W25" i="48"/>
  <c r="Z25" i="48"/>
  <c r="Y25" i="48"/>
  <c r="X25" i="48"/>
  <c r="H37" i="48"/>
  <c r="AA21" i="48"/>
  <c r="W21" i="48"/>
  <c r="Z21" i="48"/>
  <c r="Y21" i="48"/>
  <c r="X21" i="48"/>
  <c r="H33" i="48"/>
  <c r="H40" i="48"/>
  <c r="AA28" i="48"/>
  <c r="W28" i="48"/>
  <c r="Y28" i="48"/>
  <c r="Z28" i="48"/>
  <c r="X28" i="48"/>
  <c r="AA18" i="46"/>
  <c r="W18" i="46"/>
  <c r="H30" i="46"/>
  <c r="Y18" i="46"/>
  <c r="Z18" i="46"/>
  <c r="X18" i="46"/>
  <c r="AA25" i="46"/>
  <c r="W25" i="46"/>
  <c r="H37" i="46"/>
  <c r="X25" i="46"/>
  <c r="Z25" i="46"/>
  <c r="Y25" i="46"/>
  <c r="AA19" i="46"/>
  <c r="W19" i="46"/>
  <c r="Y19" i="46"/>
  <c r="X19" i="46"/>
  <c r="H31" i="46"/>
  <c r="Z19" i="46"/>
  <c r="AA26" i="46"/>
  <c r="W26" i="46"/>
  <c r="Y26" i="46"/>
  <c r="X26" i="46"/>
  <c r="Z26" i="46"/>
  <c r="H38" i="46"/>
  <c r="Z29" i="46"/>
  <c r="AA29" i="46"/>
  <c r="Y29" i="46"/>
  <c r="X29" i="46"/>
  <c r="H41" i="46"/>
  <c r="W29" i="46"/>
  <c r="H36" i="46"/>
  <c r="AA24" i="46"/>
  <c r="W24" i="46"/>
  <c r="Y24" i="46"/>
  <c r="Z24" i="46"/>
  <c r="X24" i="46"/>
  <c r="AA17" i="46"/>
  <c r="W17" i="46"/>
  <c r="H29" i="46"/>
  <c r="X17" i="46"/>
  <c r="Z17" i="46"/>
  <c r="Y17" i="46"/>
  <c r="AA23" i="46"/>
  <c r="W23" i="46"/>
  <c r="Y23" i="46"/>
  <c r="X23" i="46"/>
  <c r="H35" i="46"/>
  <c r="Z23" i="46"/>
  <c r="H40" i="46"/>
  <c r="AA28" i="46"/>
  <c r="W28" i="46"/>
  <c r="Z28" i="46"/>
  <c r="Y28" i="46"/>
  <c r="X28" i="46"/>
  <c r="AA22" i="46"/>
  <c r="W22" i="46"/>
  <c r="X22" i="46"/>
  <c r="Z22" i="46"/>
  <c r="H34" i="46"/>
  <c r="Y22" i="46"/>
  <c r="AA21" i="46"/>
  <c r="W21" i="46"/>
  <c r="Y21" i="46"/>
  <c r="Z21" i="46"/>
  <c r="H33" i="46"/>
  <c r="X21" i="46"/>
  <c r="AA27" i="46"/>
  <c r="W27" i="46"/>
  <c r="Y27" i="46"/>
  <c r="H39" i="46"/>
  <c r="Z27" i="46"/>
  <c r="X27" i="46"/>
  <c r="H32" i="46"/>
  <c r="AA20" i="46"/>
  <c r="W20" i="46"/>
  <c r="X20" i="46"/>
  <c r="Z20" i="46"/>
  <c r="Y20" i="46"/>
  <c r="Y25" i="45"/>
  <c r="H37" i="45"/>
  <c r="X25" i="45"/>
  <c r="Z25" i="45"/>
  <c r="AA25" i="45"/>
  <c r="W25" i="45"/>
  <c r="Y21" i="45"/>
  <c r="H33" i="45"/>
  <c r="X21" i="45"/>
  <c r="Z21" i="45"/>
  <c r="AA21" i="45"/>
  <c r="W21" i="45"/>
  <c r="Y24" i="45"/>
  <c r="X24" i="45"/>
  <c r="Z24" i="45"/>
  <c r="H36" i="45"/>
  <c r="AA24" i="45"/>
  <c r="W24" i="45"/>
  <c r="Y27" i="45"/>
  <c r="X27" i="45"/>
  <c r="Z27" i="45"/>
  <c r="AA27" i="45"/>
  <c r="W27" i="45"/>
  <c r="H39" i="45"/>
  <c r="Y23" i="45"/>
  <c r="X23" i="45"/>
  <c r="Z23" i="45"/>
  <c r="AA23" i="45"/>
  <c r="W23" i="45"/>
  <c r="H35" i="45"/>
  <c r="H38" i="45"/>
  <c r="Y26" i="45"/>
  <c r="X26" i="45"/>
  <c r="Z26" i="45"/>
  <c r="AA26" i="45"/>
  <c r="W26" i="45"/>
  <c r="H34" i="45"/>
  <c r="Y22" i="45"/>
  <c r="X22" i="45"/>
  <c r="Z22" i="45"/>
  <c r="AA22" i="45"/>
  <c r="W22" i="45"/>
  <c r="H34" i="44"/>
  <c r="Y22" i="44"/>
  <c r="W22" i="44"/>
  <c r="X22" i="44"/>
  <c r="AA22" i="44"/>
  <c r="Z22" i="44"/>
  <c r="H40" i="43"/>
  <c r="AA28" i="43"/>
  <c r="W28" i="43"/>
  <c r="Z28" i="43"/>
  <c r="Y28" i="43"/>
  <c r="X28" i="43"/>
  <c r="AA22" i="43"/>
  <c r="W22" i="43"/>
  <c r="H34" i="43"/>
  <c r="Z22" i="43"/>
  <c r="X22" i="43"/>
  <c r="Y22" i="43"/>
  <c r="H30" i="44"/>
  <c r="Y18" i="44"/>
  <c r="W18" i="44"/>
  <c r="X18" i="44"/>
  <c r="AA18" i="44"/>
  <c r="Z18" i="44"/>
  <c r="AA19" i="43"/>
  <c r="W19" i="43"/>
  <c r="H31" i="43"/>
  <c r="Z19" i="43"/>
  <c r="X19" i="43"/>
  <c r="Y19" i="43"/>
  <c r="X29" i="44"/>
  <c r="H41" i="44"/>
  <c r="AA29" i="44"/>
  <c r="W29" i="44"/>
  <c r="Z29" i="44"/>
  <c r="Y29" i="44"/>
  <c r="Y28" i="44"/>
  <c r="H40" i="44"/>
  <c r="X28" i="44"/>
  <c r="AA28" i="44"/>
  <c r="W28" i="44"/>
  <c r="Z28" i="44"/>
  <c r="Y17" i="44"/>
  <c r="W17" i="44"/>
  <c r="H29" i="44"/>
  <c r="X17" i="44"/>
  <c r="AA17" i="44"/>
  <c r="Z17" i="44"/>
  <c r="AA27" i="43"/>
  <c r="W27" i="43"/>
  <c r="Y27" i="43"/>
  <c r="H39" i="43"/>
  <c r="Z27" i="43"/>
  <c r="X27" i="43"/>
  <c r="H38" i="44"/>
  <c r="Y26" i="44"/>
  <c r="X26" i="44"/>
  <c r="AA26" i="44"/>
  <c r="W26" i="44"/>
  <c r="Z26" i="44"/>
  <c r="AA23" i="43"/>
  <c r="W23" i="43"/>
  <c r="H35" i="43"/>
  <c r="Z23" i="43"/>
  <c r="X23" i="43"/>
  <c r="Y23" i="43"/>
  <c r="AA18" i="43"/>
  <c r="W18" i="43"/>
  <c r="Z18" i="43"/>
  <c r="H30" i="43"/>
  <c r="X18" i="43"/>
  <c r="Y18" i="43"/>
  <c r="Y25" i="44"/>
  <c r="W25" i="44"/>
  <c r="H37" i="44"/>
  <c r="X25" i="44"/>
  <c r="AA25" i="44"/>
  <c r="Z25" i="44"/>
  <c r="Y21" i="44"/>
  <c r="W21" i="44"/>
  <c r="H33" i="44"/>
  <c r="X21" i="44"/>
  <c r="AA21" i="44"/>
  <c r="Z21" i="44"/>
  <c r="AA17" i="43"/>
  <c r="W17" i="43"/>
  <c r="Z17" i="43"/>
  <c r="X17" i="43"/>
  <c r="H29" i="43"/>
  <c r="Y17" i="43"/>
  <c r="H42" i="44"/>
  <c r="AA30" i="44"/>
  <c r="W30" i="44"/>
  <c r="Y30" i="44"/>
  <c r="Z30" i="44"/>
  <c r="X30" i="44"/>
  <c r="Z29" i="43"/>
  <c r="X29" i="43"/>
  <c r="Y29" i="43"/>
  <c r="H41" i="43"/>
  <c r="W29" i="43"/>
  <c r="AA29" i="43"/>
  <c r="Y24" i="44"/>
  <c r="H36" i="44"/>
  <c r="X24" i="44"/>
  <c r="AA24" i="44"/>
  <c r="W24" i="44"/>
  <c r="Z24" i="44"/>
  <c r="Y20" i="44"/>
  <c r="H32" i="44"/>
  <c r="W20" i="44"/>
  <c r="X20" i="44"/>
  <c r="AA20" i="44"/>
  <c r="Z20" i="44"/>
  <c r="AA25" i="43"/>
  <c r="W25" i="43"/>
  <c r="Y25" i="43"/>
  <c r="Z25" i="43"/>
  <c r="X25" i="43"/>
  <c r="H37" i="43"/>
  <c r="AA21" i="43"/>
  <c r="W21" i="43"/>
  <c r="Z21" i="43"/>
  <c r="X21" i="43"/>
  <c r="H33" i="43"/>
  <c r="Y21" i="43"/>
  <c r="Y27" i="44"/>
  <c r="X27" i="44"/>
  <c r="AA27" i="44"/>
  <c r="W27" i="44"/>
  <c r="Z27" i="44"/>
  <c r="H39" i="44"/>
  <c r="Y23" i="44"/>
  <c r="AA23" i="44"/>
  <c r="X23" i="44"/>
  <c r="W23" i="44"/>
  <c r="H35" i="44"/>
  <c r="Z23" i="44"/>
  <c r="Y19" i="44"/>
  <c r="W19" i="44"/>
  <c r="X19" i="44"/>
  <c r="AA19" i="44"/>
  <c r="H31" i="44"/>
  <c r="Z19" i="44"/>
  <c r="H36" i="43"/>
  <c r="AA24" i="43"/>
  <c r="W24" i="43"/>
  <c r="Z24" i="43"/>
  <c r="X24" i="43"/>
  <c r="Y24" i="43"/>
  <c r="H32" i="43"/>
  <c r="AA20" i="43"/>
  <c r="W20" i="43"/>
  <c r="Z20" i="43"/>
  <c r="X20" i="43"/>
  <c r="Y20" i="43"/>
  <c r="AA26" i="43"/>
  <c r="W26" i="43"/>
  <c r="H38" i="43"/>
  <c r="Z26" i="43"/>
  <c r="Y26" i="43"/>
  <c r="X26" i="43"/>
  <c r="Y30" i="43"/>
  <c r="H42" i="43"/>
  <c r="AA30" i="43"/>
  <c r="W30" i="43"/>
  <c r="X30" i="43"/>
  <c r="Z30" i="43"/>
  <c r="B45" i="60" l="1"/>
  <c r="B45" i="48"/>
  <c r="B45" i="44"/>
  <c r="B45" i="43"/>
  <c r="B45" i="70"/>
  <c r="B45" i="69"/>
  <c r="B45" i="68"/>
  <c r="B45" i="67"/>
  <c r="B45" i="66"/>
  <c r="B45" i="65"/>
  <c r="B45" i="64"/>
  <c r="B45" i="63"/>
  <c r="B45" i="62"/>
  <c r="B45" i="61"/>
  <c r="B45" i="58"/>
  <c r="B45" i="57"/>
  <c r="B45" i="56"/>
  <c r="B45" i="55"/>
  <c r="B45" i="54"/>
  <c r="B45" i="53"/>
  <c r="B45" i="52"/>
  <c r="B45" i="46"/>
  <c r="H98" i="41"/>
  <c r="G98" i="41"/>
  <c r="F98" i="41"/>
  <c r="E98" i="41"/>
  <c r="D98" i="41"/>
  <c r="C98" i="41"/>
  <c r="B98" i="41"/>
  <c r="H97" i="41"/>
  <c r="G97" i="41"/>
  <c r="F97" i="41"/>
  <c r="E97" i="41"/>
  <c r="D97" i="41"/>
  <c r="C97" i="41"/>
  <c r="B97" i="41"/>
  <c r="H96" i="41"/>
  <c r="G96" i="41"/>
  <c r="F96" i="41"/>
  <c r="E96" i="41"/>
  <c r="D96" i="41"/>
  <c r="C96" i="41"/>
  <c r="B96" i="41"/>
  <c r="H95" i="41"/>
  <c r="G95" i="41"/>
  <c r="F95" i="41"/>
  <c r="E95" i="41"/>
  <c r="D95" i="41"/>
  <c r="C95" i="41"/>
  <c r="B95" i="41"/>
  <c r="H94" i="41"/>
  <c r="G94" i="41"/>
  <c r="F94" i="41"/>
  <c r="E94" i="41"/>
  <c r="D94" i="41"/>
  <c r="C94" i="41"/>
  <c r="B94" i="41"/>
  <c r="H93" i="41"/>
  <c r="G93" i="41"/>
  <c r="F93" i="41"/>
  <c r="E93" i="41"/>
  <c r="D93" i="41"/>
  <c r="C93" i="41"/>
  <c r="B93" i="41"/>
  <c r="H92" i="41"/>
  <c r="G92" i="41"/>
  <c r="F92" i="41"/>
  <c r="E92" i="41"/>
  <c r="D92" i="41"/>
  <c r="C92" i="41"/>
  <c r="B92" i="41"/>
  <c r="H91" i="41"/>
  <c r="G91" i="41"/>
  <c r="F91" i="41"/>
  <c r="E91" i="41"/>
  <c r="D91" i="41"/>
  <c r="C91" i="41"/>
  <c r="B91" i="41"/>
  <c r="H90" i="41"/>
  <c r="G90" i="41"/>
  <c r="F90" i="41"/>
  <c r="E90" i="41"/>
  <c r="D90" i="41"/>
  <c r="C90" i="41"/>
  <c r="B90" i="41"/>
  <c r="H89" i="41"/>
  <c r="G89" i="41"/>
  <c r="F89" i="41"/>
  <c r="E89" i="41"/>
  <c r="D89" i="41"/>
  <c r="C89" i="41"/>
  <c r="B89" i="41"/>
  <c r="H88" i="41"/>
  <c r="G88" i="41"/>
  <c r="F88" i="41"/>
  <c r="E88" i="41"/>
  <c r="D88" i="41"/>
  <c r="C88" i="41"/>
  <c r="B88" i="41"/>
  <c r="H87" i="41"/>
  <c r="G87" i="41"/>
  <c r="F87" i="41"/>
  <c r="E87" i="41"/>
  <c r="D87" i="41"/>
  <c r="C87" i="41"/>
  <c r="B87" i="41"/>
  <c r="H86" i="41"/>
  <c r="G86" i="41"/>
  <c r="F86" i="41"/>
  <c r="E86" i="41"/>
  <c r="D86" i="41"/>
  <c r="C86" i="41"/>
  <c r="B86" i="41"/>
  <c r="H85" i="41"/>
  <c r="G85" i="41"/>
  <c r="F85" i="41"/>
  <c r="E85" i="41"/>
  <c r="D85" i="41"/>
  <c r="C85" i="41"/>
  <c r="B85" i="41"/>
  <c r="H84" i="41"/>
  <c r="G84" i="41"/>
  <c r="F84" i="41"/>
  <c r="E84" i="41"/>
  <c r="D84" i="41"/>
  <c r="C84" i="41"/>
  <c r="B84" i="41"/>
  <c r="H83" i="41"/>
  <c r="G83" i="41"/>
  <c r="F83" i="41"/>
  <c r="E83" i="41"/>
  <c r="D83" i="41"/>
  <c r="C83" i="41"/>
  <c r="B83" i="41"/>
  <c r="H82" i="41"/>
  <c r="G82" i="41"/>
  <c r="F82" i="41"/>
  <c r="E82" i="41"/>
  <c r="D82" i="41"/>
  <c r="C82" i="41"/>
  <c r="B82" i="41"/>
  <c r="H81" i="41"/>
  <c r="G81" i="41"/>
  <c r="F81" i="41"/>
  <c r="E81" i="41"/>
  <c r="D81" i="41"/>
  <c r="C81" i="41"/>
  <c r="B81" i="41"/>
  <c r="H80" i="41"/>
  <c r="G80" i="41"/>
  <c r="F80" i="41"/>
  <c r="E80" i="41"/>
  <c r="D80" i="41"/>
  <c r="C80" i="41"/>
  <c r="B80" i="41"/>
  <c r="H79" i="41"/>
  <c r="G79" i="41"/>
  <c r="F79" i="41"/>
  <c r="E79" i="41"/>
  <c r="D79" i="41"/>
  <c r="C79" i="41"/>
  <c r="B79" i="41"/>
  <c r="B50" i="41"/>
  <c r="B77" i="41" s="1"/>
  <c r="R30" i="41"/>
  <c r="R29" i="41"/>
  <c r="R28" i="41"/>
  <c r="R27" i="41"/>
  <c r="R26" i="41"/>
  <c r="R25" i="41"/>
  <c r="R24" i="41"/>
  <c r="R23" i="41"/>
  <c r="R22" i="41"/>
  <c r="R21" i="41"/>
  <c r="R20" i="41"/>
  <c r="R19" i="41"/>
  <c r="R18" i="41"/>
  <c r="R17" i="41"/>
  <c r="R17" i="10"/>
  <c r="R18" i="10"/>
  <c r="R19" i="10"/>
  <c r="R20" i="10"/>
  <c r="R21" i="10"/>
  <c r="R22" i="10"/>
  <c r="R23" i="10"/>
  <c r="R24" i="10"/>
  <c r="R25" i="10"/>
  <c r="R26" i="10"/>
  <c r="R27" i="10"/>
  <c r="R28" i="10"/>
  <c r="R29" i="10"/>
  <c r="R30"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8" i="3"/>
  <c r="C78" i="3"/>
  <c r="D77" i="3"/>
  <c r="C77" i="3"/>
  <c r="D76" i="3"/>
  <c r="C76" i="3"/>
  <c r="D75" i="3"/>
  <c r="C75" i="3"/>
  <c r="D74" i="3"/>
  <c r="C74" i="3"/>
  <c r="D73" i="3"/>
  <c r="C73" i="3"/>
  <c r="D72" i="3"/>
  <c r="C72" i="3"/>
  <c r="D71" i="3"/>
  <c r="C71" i="3"/>
  <c r="D70" i="3"/>
  <c r="C70" i="3"/>
  <c r="D69" i="3"/>
  <c r="C69" i="3"/>
  <c r="D79" i="10"/>
  <c r="C79" i="10"/>
  <c r="G79" i="10"/>
  <c r="H98" i="10"/>
  <c r="G98" i="10"/>
  <c r="F98" i="10"/>
  <c r="E98" i="10"/>
  <c r="H97" i="10"/>
  <c r="G97" i="10"/>
  <c r="F97" i="10"/>
  <c r="E97" i="10"/>
  <c r="H96" i="10"/>
  <c r="G96" i="10"/>
  <c r="F96" i="10"/>
  <c r="E96" i="10"/>
  <c r="H95" i="10"/>
  <c r="G95" i="10"/>
  <c r="F95" i="10"/>
  <c r="E95" i="10"/>
  <c r="H94" i="10"/>
  <c r="G94" i="10"/>
  <c r="F94" i="10"/>
  <c r="E94" i="10"/>
  <c r="H93" i="10"/>
  <c r="G93" i="10"/>
  <c r="F93" i="10"/>
  <c r="E93" i="10"/>
  <c r="H92" i="10"/>
  <c r="G92" i="10"/>
  <c r="F92" i="10"/>
  <c r="E92" i="10"/>
  <c r="H91" i="10"/>
  <c r="G91" i="10"/>
  <c r="F91" i="10"/>
  <c r="E91" i="10"/>
  <c r="H90" i="10"/>
  <c r="G90" i="10"/>
  <c r="F90" i="10"/>
  <c r="E90" i="10"/>
  <c r="H89" i="10"/>
  <c r="G89" i="10"/>
  <c r="F89" i="10"/>
  <c r="E89" i="10"/>
  <c r="H88" i="10"/>
  <c r="G88" i="10"/>
  <c r="F88" i="10"/>
  <c r="E88" i="10"/>
  <c r="H87" i="10"/>
  <c r="G87" i="10"/>
  <c r="F87" i="10"/>
  <c r="E87" i="10"/>
  <c r="H86" i="10"/>
  <c r="G86" i="10"/>
  <c r="F86" i="10"/>
  <c r="E86" i="10"/>
  <c r="H85" i="10"/>
  <c r="G85" i="10"/>
  <c r="F85" i="10"/>
  <c r="E85" i="10"/>
  <c r="H84" i="10"/>
  <c r="G84" i="10"/>
  <c r="F84" i="10"/>
  <c r="E84" i="10"/>
  <c r="H83" i="10"/>
  <c r="G83" i="10"/>
  <c r="F83" i="10"/>
  <c r="E83" i="10"/>
  <c r="H82" i="10"/>
  <c r="G82" i="10"/>
  <c r="F82" i="10"/>
  <c r="E82" i="10"/>
  <c r="H81" i="10"/>
  <c r="G81" i="10"/>
  <c r="F81" i="10"/>
  <c r="E81" i="10"/>
  <c r="H80" i="10"/>
  <c r="G80" i="10"/>
  <c r="F80" i="10"/>
  <c r="E80" i="10"/>
  <c r="H79" i="10"/>
  <c r="F79" i="10"/>
  <c r="E79" i="10"/>
  <c r="U23" i="10" l="1"/>
  <c r="V23" i="10" s="1"/>
  <c r="U21" i="10"/>
  <c r="V21" i="10" s="1"/>
  <c r="X21" i="10" s="1"/>
  <c r="U30" i="41"/>
  <c r="V30" i="41" s="1"/>
  <c r="U29" i="41"/>
  <c r="V29" i="41" s="1"/>
  <c r="U28" i="41"/>
  <c r="V28" i="41" s="1"/>
  <c r="U27" i="41"/>
  <c r="V27" i="41" s="1"/>
  <c r="U26" i="41"/>
  <c r="V26" i="41" s="1"/>
  <c r="U25" i="41"/>
  <c r="V25" i="41" s="1"/>
  <c r="U24" i="41"/>
  <c r="V24" i="41" s="1"/>
  <c r="U23" i="41"/>
  <c r="V23" i="41" s="1"/>
  <c r="U22" i="41"/>
  <c r="V22" i="41" s="1"/>
  <c r="U17" i="41"/>
  <c r="V17" i="41" s="1"/>
  <c r="U18" i="41"/>
  <c r="V18" i="41" s="1"/>
  <c r="U19" i="41"/>
  <c r="V19" i="41" s="1"/>
  <c r="U20" i="41"/>
  <c r="V20" i="41" s="1"/>
  <c r="U21" i="41"/>
  <c r="V21" i="41" s="1"/>
  <c r="B99" i="41"/>
  <c r="U20" i="10"/>
  <c r="V20" i="10" s="1"/>
  <c r="X20" i="10" s="1"/>
  <c r="U25" i="10"/>
  <c r="V25" i="10" s="1"/>
  <c r="Z25" i="10" s="1"/>
  <c r="U18" i="10"/>
  <c r="V18" i="10" s="1"/>
  <c r="Y18" i="10" s="1"/>
  <c r="U19" i="10"/>
  <c r="V19" i="10" s="1"/>
  <c r="W19" i="10" s="1"/>
  <c r="U17" i="10"/>
  <c r="V17" i="10" s="1"/>
  <c r="X17" i="10" s="1"/>
  <c r="U30" i="10"/>
  <c r="V30" i="10" s="1"/>
  <c r="X30" i="10" s="1"/>
  <c r="X23" i="10"/>
  <c r="W23" i="10"/>
  <c r="AA23" i="10"/>
  <c r="U28" i="10"/>
  <c r="V28" i="10" s="1"/>
  <c r="U26" i="10"/>
  <c r="V26" i="10" s="1"/>
  <c r="Y26" i="10" s="1"/>
  <c r="U22" i="10"/>
  <c r="V22" i="10" s="1"/>
  <c r="Z22" i="10" s="1"/>
  <c r="U29" i="10"/>
  <c r="V29" i="10" s="1"/>
  <c r="Y29" i="10" s="1"/>
  <c r="U27" i="10"/>
  <c r="V27" i="10" s="1"/>
  <c r="Y27" i="10" s="1"/>
  <c r="U24" i="10"/>
  <c r="V24" i="10" s="1"/>
  <c r="Z24" i="10" s="1"/>
  <c r="Z23" i="10"/>
  <c r="Y23" i="10"/>
  <c r="Z20" i="10"/>
  <c r="H78" i="3"/>
  <c r="H77" i="3"/>
  <c r="H76" i="3"/>
  <c r="H75" i="3"/>
  <c r="H74" i="3"/>
  <c r="H73" i="3"/>
  <c r="H72" i="3"/>
  <c r="H71" i="3"/>
  <c r="H70" i="3"/>
  <c r="H69" i="3"/>
  <c r="G78" i="3"/>
  <c r="G77" i="3"/>
  <c r="G76" i="3"/>
  <c r="G75" i="3"/>
  <c r="G74" i="3"/>
  <c r="G73" i="3"/>
  <c r="G72" i="3"/>
  <c r="G71" i="3"/>
  <c r="G70" i="3"/>
  <c r="G69" i="3"/>
  <c r="F78" i="3"/>
  <c r="F77" i="3"/>
  <c r="F76" i="3"/>
  <c r="F75" i="3"/>
  <c r="F74" i="3"/>
  <c r="F73" i="3"/>
  <c r="F72" i="3"/>
  <c r="F71" i="3"/>
  <c r="F70" i="3"/>
  <c r="F69" i="3"/>
  <c r="E78" i="3"/>
  <c r="E77" i="3"/>
  <c r="E75" i="3"/>
  <c r="E74" i="3"/>
  <c r="E73" i="3"/>
  <c r="E72" i="3"/>
  <c r="E71" i="3"/>
  <c r="E70" i="3"/>
  <c r="E69" i="3"/>
  <c r="E76" i="3"/>
  <c r="Y17" i="10" l="1"/>
  <c r="X25" i="10"/>
  <c r="AA21" i="10"/>
  <c r="Z18" i="10"/>
  <c r="Z19" i="10"/>
  <c r="W25" i="10"/>
  <c r="Y30" i="10"/>
  <c r="Y21" i="10"/>
  <c r="Z21" i="10"/>
  <c r="W30" i="10"/>
  <c r="W21" i="10"/>
  <c r="AA25" i="10"/>
  <c r="Y22" i="10"/>
  <c r="Y25" i="10"/>
  <c r="AA18" i="10"/>
  <c r="X18" i="10"/>
  <c r="W18" i="10"/>
  <c r="Z30" i="10"/>
  <c r="AA30" i="10"/>
  <c r="X19" i="10"/>
  <c r="AA17" i="10"/>
  <c r="W20" i="10"/>
  <c r="Z17" i="10"/>
  <c r="AA20" i="10"/>
  <c r="Y20" i="10"/>
  <c r="W17" i="10"/>
  <c r="AA19" i="41"/>
  <c r="W19" i="41"/>
  <c r="H31" i="41"/>
  <c r="Z19" i="41"/>
  <c r="X19" i="41"/>
  <c r="Y19" i="41"/>
  <c r="AA23" i="41"/>
  <c r="W23" i="41"/>
  <c r="H35" i="41"/>
  <c r="Z23" i="41"/>
  <c r="Y23" i="41"/>
  <c r="X23" i="41"/>
  <c r="AA27" i="41"/>
  <c r="W27" i="41"/>
  <c r="H39" i="41"/>
  <c r="Z27" i="41"/>
  <c r="Y27" i="41"/>
  <c r="X27" i="41"/>
  <c r="AA18" i="41"/>
  <c r="W18" i="41"/>
  <c r="Z18" i="41"/>
  <c r="H30" i="41"/>
  <c r="X18" i="41"/>
  <c r="Y18" i="41"/>
  <c r="H36" i="41"/>
  <c r="AA24" i="41"/>
  <c r="W24" i="41"/>
  <c r="Z24" i="41"/>
  <c r="Y24" i="41"/>
  <c r="X24" i="41"/>
  <c r="H40" i="41"/>
  <c r="AA28" i="41"/>
  <c r="W28" i="41"/>
  <c r="Z28" i="41"/>
  <c r="Y28" i="41"/>
  <c r="X28" i="41"/>
  <c r="AA21" i="41"/>
  <c r="W21" i="41"/>
  <c r="Z21" i="41"/>
  <c r="Y21" i="41"/>
  <c r="X21" i="41"/>
  <c r="H33" i="41"/>
  <c r="AA17" i="41"/>
  <c r="W17" i="41"/>
  <c r="Z17" i="41"/>
  <c r="X17" i="41"/>
  <c r="H29" i="41"/>
  <c r="Y17" i="41"/>
  <c r="AA25" i="41"/>
  <c r="W25" i="41"/>
  <c r="Z25" i="41"/>
  <c r="Y25" i="41"/>
  <c r="X25" i="41"/>
  <c r="H37" i="41"/>
  <c r="Z29" i="41"/>
  <c r="Y29" i="41"/>
  <c r="X29" i="41"/>
  <c r="H41" i="41"/>
  <c r="AA29" i="41"/>
  <c r="W29" i="41"/>
  <c r="H32" i="41"/>
  <c r="AA20" i="41"/>
  <c r="W20" i="41"/>
  <c r="Z20" i="41"/>
  <c r="X20" i="41"/>
  <c r="Y20" i="41"/>
  <c r="AA22" i="41"/>
  <c r="W22" i="41"/>
  <c r="Z22" i="41"/>
  <c r="H34" i="41"/>
  <c r="Y22" i="41"/>
  <c r="X22" i="41"/>
  <c r="AA26" i="41"/>
  <c r="W26" i="41"/>
  <c r="Z26" i="41"/>
  <c r="H38" i="41"/>
  <c r="Y26" i="41"/>
  <c r="X26" i="41"/>
  <c r="Y30" i="41"/>
  <c r="X30" i="41"/>
  <c r="H42" i="41"/>
  <c r="AA30" i="41"/>
  <c r="W30" i="41"/>
  <c r="Z30" i="41"/>
  <c r="AA19" i="10"/>
  <c r="Y19" i="10"/>
  <c r="X28" i="10"/>
  <c r="W28" i="10"/>
  <c r="Z28" i="10"/>
  <c r="AA28" i="10"/>
  <c r="X24" i="10"/>
  <c r="W24" i="10"/>
  <c r="AA24" i="10"/>
  <c r="Y24" i="10"/>
  <c r="Y28" i="10"/>
  <c r="X27" i="10"/>
  <c r="AA27" i="10"/>
  <c r="Z27" i="10"/>
  <c r="W27" i="10"/>
  <c r="X22" i="10"/>
  <c r="W22" i="10"/>
  <c r="AA22" i="10"/>
  <c r="X29" i="10"/>
  <c r="AA29" i="10"/>
  <c r="W29" i="10"/>
  <c r="Z29" i="10"/>
  <c r="X26" i="10"/>
  <c r="W26" i="10"/>
  <c r="Z26" i="10"/>
  <c r="AA26" i="10"/>
  <c r="B98" i="10"/>
  <c r="B97" i="10"/>
  <c r="B96" i="10"/>
  <c r="B95" i="10"/>
  <c r="B94" i="10"/>
  <c r="B93" i="10"/>
  <c r="B92" i="10"/>
  <c r="B91" i="10"/>
  <c r="B90" i="10"/>
  <c r="B89" i="10"/>
  <c r="B99" i="10"/>
  <c r="B88" i="10"/>
  <c r="B87" i="10"/>
  <c r="B86" i="10"/>
  <c r="B85" i="10"/>
  <c r="B84" i="10"/>
  <c r="B83" i="10"/>
  <c r="B82" i="10"/>
  <c r="B81" i="10"/>
  <c r="B80" i="10"/>
  <c r="B79" i="10"/>
  <c r="B50" i="10"/>
  <c r="B77" i="10" s="1"/>
  <c r="B45" i="41" l="1"/>
  <c r="H40" i="10"/>
  <c r="H35" i="10"/>
  <c r="H34" i="10"/>
  <c r="H42" i="10"/>
  <c r="H41" i="10"/>
  <c r="R28" i="3"/>
  <c r="R17" i="3"/>
  <c r="R30" i="3"/>
  <c r="R29" i="3"/>
  <c r="R27" i="3"/>
  <c r="R26" i="3"/>
  <c r="R25" i="3"/>
  <c r="R24" i="3"/>
  <c r="R23" i="3"/>
  <c r="R22" i="3"/>
  <c r="R21" i="3"/>
  <c r="R20" i="3"/>
  <c r="R19" i="3"/>
  <c r="R18" i="3"/>
  <c r="H30" i="10" l="1"/>
  <c r="H32" i="10"/>
  <c r="H33" i="10"/>
  <c r="H31" i="10"/>
  <c r="H29" i="10"/>
  <c r="H36" i="10"/>
  <c r="H39" i="10"/>
  <c r="H38" i="10"/>
  <c r="H37" i="10"/>
  <c r="U17" i="3"/>
  <c r="V17" i="3" s="1"/>
  <c r="H29" i="3" s="1"/>
  <c r="U30" i="3"/>
  <c r="V30" i="3" s="1"/>
  <c r="H42" i="3" s="1"/>
  <c r="U28" i="3"/>
  <c r="V28" i="3" s="1"/>
  <c r="H40" i="3" s="1"/>
  <c r="U27" i="3"/>
  <c r="V27" i="3" s="1"/>
  <c r="H39" i="3" s="1"/>
  <c r="U29" i="3"/>
  <c r="V29" i="3" s="1"/>
  <c r="H41" i="3" s="1"/>
  <c r="U19" i="3"/>
  <c r="V19" i="3" s="1"/>
  <c r="H31" i="3" s="1"/>
  <c r="U21" i="3"/>
  <c r="V21" i="3" s="1"/>
  <c r="H33" i="3" s="1"/>
  <c r="U23" i="3"/>
  <c r="V23" i="3" s="1"/>
  <c r="H35" i="3" s="1"/>
  <c r="U25" i="3"/>
  <c r="V25" i="3" s="1"/>
  <c r="H37" i="3" s="1"/>
  <c r="U18" i="3"/>
  <c r="V18" i="3" s="1"/>
  <c r="H30" i="3" s="1"/>
  <c r="U20" i="3"/>
  <c r="V20" i="3" s="1"/>
  <c r="H32" i="3" s="1"/>
  <c r="U22" i="3"/>
  <c r="V22" i="3" s="1"/>
  <c r="H34" i="3" s="1"/>
  <c r="U24" i="3"/>
  <c r="V24" i="3" s="1"/>
  <c r="H36" i="3" s="1"/>
  <c r="U26" i="3"/>
  <c r="V26" i="3" s="1"/>
  <c r="H38" i="3" s="1"/>
  <c r="B45" i="10" l="1"/>
  <c r="W17" i="3"/>
  <c r="Y30" i="3"/>
  <c r="W28" i="3"/>
  <c r="W30" i="3"/>
  <c r="X28" i="3"/>
  <c r="W18" i="3"/>
  <c r="X30" i="3"/>
  <c r="Y28" i="3"/>
  <c r="Y24" i="3"/>
  <c r="W24" i="3"/>
  <c r="X24" i="3"/>
  <c r="W27" i="3"/>
  <c r="X27" i="3"/>
  <c r="Y27" i="3"/>
  <c r="W29" i="3"/>
  <c r="Y29" i="3"/>
  <c r="X29" i="3"/>
  <c r="Y22" i="3"/>
  <c r="W22" i="3"/>
  <c r="X22" i="3"/>
  <c r="W21" i="3"/>
  <c r="Y21" i="3"/>
  <c r="X21" i="3"/>
  <c r="W25" i="3"/>
  <c r="Y25" i="3"/>
  <c r="X25" i="3"/>
  <c r="W23" i="3"/>
  <c r="Y23" i="3"/>
  <c r="X23" i="3"/>
  <c r="Y20" i="3"/>
  <c r="W20" i="3"/>
  <c r="X20" i="3"/>
  <c r="Y26" i="3"/>
  <c r="W26" i="3"/>
  <c r="X26" i="3"/>
  <c r="Y18" i="3"/>
  <c r="X18" i="3"/>
  <c r="W19" i="3"/>
  <c r="Y19" i="3"/>
  <c r="X19" i="3"/>
  <c r="B70" i="3" l="1"/>
  <c r="B71" i="3"/>
  <c r="B72" i="3"/>
  <c r="B73" i="3"/>
  <c r="B74" i="3"/>
  <c r="B75" i="3"/>
  <c r="B76" i="3"/>
  <c r="B77" i="3"/>
  <c r="B78" i="3"/>
  <c r="B69" i="3"/>
  <c r="B79" i="3" l="1"/>
  <c r="AA21" i="3"/>
  <c r="B50" i="3"/>
  <c r="B67" i="3" s="1"/>
  <c r="AA20" i="3" l="1"/>
  <c r="Z20" i="3"/>
  <c r="Z21" i="3"/>
  <c r="Z28" i="3"/>
  <c r="AA28" i="3"/>
  <c r="AA17" i="3"/>
  <c r="B45" i="3" s="1"/>
  <c r="Z17" i="3"/>
  <c r="Y17" i="3"/>
  <c r="X17" i="3"/>
  <c r="Z24" i="3"/>
  <c r="AA24" i="3"/>
  <c r="Z30" i="3"/>
  <c r="AA30" i="3"/>
  <c r="Z26" i="3"/>
  <c r="AA26" i="3"/>
  <c r="AA27" i="3"/>
  <c r="Z27" i="3"/>
  <c r="Z18" i="3"/>
  <c r="AA18" i="3"/>
  <c r="Z29" i="3"/>
  <c r="AA29" i="3"/>
  <c r="Z22" i="3"/>
  <c r="AA22" i="3"/>
  <c r="AA23" i="3"/>
  <c r="Z23" i="3"/>
  <c r="AA19" i="3"/>
  <c r="Z19" i="3"/>
  <c r="AA25" i="3"/>
  <c r="Z25" i="3"/>
</calcChain>
</file>

<file path=xl/sharedStrings.xml><?xml version="1.0" encoding="utf-8"?>
<sst xmlns="http://schemas.openxmlformats.org/spreadsheetml/2006/main" count="5372" uniqueCount="323">
  <si>
    <t>Ces composantes comptent respectivement pour 30 %, 20 % et 50 % de l’indicateur synthétique.</t>
  </si>
  <si>
    <t>Industrie</t>
  </si>
  <si>
    <t>Bassin de Rouen</t>
  </si>
  <si>
    <t>Agriculture et pêche, espaces naturels et espaces verts, soins aux animaux</t>
  </si>
  <si>
    <t>Arts et façonnage d'ouvrages d'art</t>
  </si>
  <si>
    <t>Banque, assurance, immobilier</t>
  </si>
  <si>
    <t>Commerce, vente et grande distribution</t>
  </si>
  <si>
    <t>Communication, média et multimédia</t>
  </si>
  <si>
    <t>Construction, bâtiment et travaux publics</t>
  </si>
  <si>
    <t>Hôtellerie-restauration, tourisme, loisirs et animation</t>
  </si>
  <si>
    <t>Installation et maintenance</t>
  </si>
  <si>
    <t>Santé</t>
  </si>
  <si>
    <t>Services à la personne et à la collectivité</t>
  </si>
  <si>
    <t>Spectacle</t>
  </si>
  <si>
    <t>Support à l'entreprise</t>
  </si>
  <si>
    <t>Transport et logistique</t>
  </si>
  <si>
    <t>Indicateur de tension entre 
-1 et 0</t>
  </si>
  <si>
    <t>Indicateur de tension entre 
0 et 1</t>
  </si>
  <si>
    <t>❿</t>
  </si>
  <si>
    <t>❾</t>
  </si>
  <si>
    <t>❽</t>
  </si>
  <si>
    <t>❼</t>
  </si>
  <si>
    <t>❻</t>
  </si>
  <si>
    <t>❺</t>
  </si>
  <si>
    <t>❹</t>
  </si>
  <si>
    <t>❸</t>
  </si>
  <si>
    <t>❶</t>
  </si>
  <si>
    <t>❷</t>
  </si>
  <si>
    <t>Indicateur de tension entre 
1 et 2</t>
  </si>
  <si>
    <t>Indicateur de tension inférieur à -1</t>
  </si>
  <si>
    <t>Indicateur de tension supérieur à 2</t>
  </si>
  <si>
    <t>Intensité d’embauches</t>
  </si>
  <si>
    <t>Conditions de travail contraignantes</t>
  </si>
  <si>
    <t>Non-durabilité de l’emploi</t>
  </si>
  <si>
    <t>Lien entre la spécialité de formation et le métier</t>
  </si>
  <si>
    <t>Inadéquation géographique</t>
  </si>
  <si>
    <t>●</t>
  </si>
  <si>
    <t>Indicateurs complémentaires de tension</t>
  </si>
  <si>
    <t xml:space="preserve">   Bassin de Caen</t>
  </si>
  <si>
    <t xml:space="preserve">   Bassin de Bayeux</t>
  </si>
  <si>
    <t xml:space="preserve">   Bassin de Falaise</t>
  </si>
  <si>
    <t xml:space="preserve">   Bassin de Lisieux</t>
  </si>
  <si>
    <t xml:space="preserve">   Bassin de Vire</t>
  </si>
  <si>
    <t xml:space="preserve">   Bassin de Louviers</t>
  </si>
  <si>
    <t xml:space="preserve">   Bassin d'Évreux</t>
  </si>
  <si>
    <t xml:space="preserve">   Bassin de Vernon</t>
  </si>
  <si>
    <t xml:space="preserve">   Bassin de Bernay</t>
  </si>
  <si>
    <t xml:space="preserve">   Bassin de Pont-Audemer</t>
  </si>
  <si>
    <t xml:space="preserve">   Bassin de Gisors</t>
  </si>
  <si>
    <t xml:space="preserve">   Bassin du Nord-Cotentin</t>
  </si>
  <si>
    <t xml:space="preserve">   Bassin du Sud-Manche</t>
  </si>
  <si>
    <t xml:space="preserve">   Bassin de Saint-Lô - Coutances</t>
  </si>
  <si>
    <t xml:space="preserve">   Bassin de Flers</t>
  </si>
  <si>
    <t xml:space="preserve">   Bassin d'Alençon</t>
  </si>
  <si>
    <t xml:space="preserve">   Bassin d'Argentan</t>
  </si>
  <si>
    <t xml:space="preserve">   Bassin de Mortagne - L'Aigle</t>
  </si>
  <si>
    <t xml:space="preserve">   Bassin de Rouen</t>
  </si>
  <si>
    <t xml:space="preserve">   Bassin du Pays de Caux</t>
  </si>
  <si>
    <t xml:space="preserve">   Bassin de Caux-Maritime</t>
  </si>
  <si>
    <t xml:space="preserve">   Bassin du Tréport</t>
  </si>
  <si>
    <t xml:space="preserve">   Bassin de Forges-les-Eaux</t>
  </si>
  <si>
    <t xml:space="preserve">   Bassin du Havre</t>
  </si>
  <si>
    <t xml:space="preserve">   Bassin de Fécamp</t>
  </si>
  <si>
    <t xml:space="preserve">   Bassin de Lillebonne</t>
  </si>
  <si>
    <t xml:space="preserve">   Bassin d'Elbeuf</t>
  </si>
  <si>
    <t xml:space="preserve">    L'analyse menée sur les tensions sur le marché du travail est réalisée par Pôle emploi et la DARES.</t>
  </si>
  <si>
    <t>CALVADOS</t>
  </si>
  <si>
    <t>EURE</t>
  </si>
  <si>
    <t>MANCHE</t>
  </si>
  <si>
    <t>ORNE</t>
  </si>
  <si>
    <t>SEINE-MARITIME</t>
  </si>
  <si>
    <r>
      <rPr>
        <u/>
        <sz val="11"/>
        <color theme="1"/>
        <rFont val="Calibri"/>
        <family val="2"/>
        <scheme val="minor"/>
      </rPr>
      <t>Cliquez sur le zonage souhaité</t>
    </r>
    <r>
      <rPr>
        <sz val="11"/>
        <color theme="1"/>
        <rFont val="Calibri"/>
        <family val="2"/>
        <scheme val="minor"/>
      </rPr>
      <t xml:space="preserve"> :</t>
    </r>
  </si>
  <si>
    <t>►Un indicateur synthétique de tension et des indicateurs complémentaires</t>
  </si>
  <si>
    <t>1.</t>
  </si>
  <si>
    <t>2.</t>
  </si>
  <si>
    <t>3.</t>
  </si>
  <si>
    <t>•</t>
  </si>
  <si>
    <r>
      <t xml:space="preserve">La </t>
    </r>
    <r>
      <rPr>
        <b/>
        <sz val="11"/>
        <color theme="1"/>
        <rFont val="Calibri"/>
        <family val="2"/>
        <scheme val="minor"/>
      </rPr>
      <t xml:space="preserve">non-durabilité de l’emploi </t>
    </r>
    <r>
      <rPr>
        <sz val="11"/>
        <color theme="1"/>
        <rFont val="Calibri"/>
        <family val="2"/>
        <scheme val="minor"/>
      </rPr>
      <t>: comme les conditions de travail, les conditions d’emploi interviennent dans l’attractivité du poste à pourvoir ; toutes choses égales par ailleurs, un contrat à durée déterminée est moins attractif. La non-durabilité des postes proposés est mesurée par l’inverse de la moyenne pondérée de la part des offres durables (contrats à durée indéterminée ou à durée déterminée de plus de 6 mois), de la part des offres à temps complet et de la part de projets de recrutement non saisonniers. Cet indicateur peut cependant avoir un effet ambigu sur les tensions, les employeurs recrutant en emplois durables pouvant se montrer plus exigeants dans leur processus de recrutement, et rencontrer de ce fait plus de difficultés.</t>
    </r>
  </si>
  <si>
    <r>
      <t xml:space="preserve">Le </t>
    </r>
    <r>
      <rPr>
        <b/>
        <sz val="11"/>
        <color theme="1"/>
        <rFont val="Calibri"/>
        <family val="2"/>
        <scheme val="minor"/>
      </rPr>
      <t>manque de main-d’oeuvre disponible</t>
    </r>
    <r>
      <rPr>
        <sz val="11"/>
        <color theme="1"/>
        <rFont val="Calibri"/>
        <family val="2"/>
        <scheme val="minor"/>
      </rPr>
      <t xml:space="preserve"> : recruter auprès d’un large vivier de demandeurs d’emploi est a priori plus aisé que dans un contexte de pénurie de main-d’oeuvre. Pour un métier donné, cet indicateur est construit en prenant l’opposé du nombre de demandeurs d’emploi en catégorie A rapporté à l’emploi moyen.</t>
    </r>
  </si>
  <si>
    <t xml:space="preserve">A </t>
  </si>
  <si>
    <t xml:space="preserve">B </t>
  </si>
  <si>
    <t xml:space="preserve">C </t>
  </si>
  <si>
    <t xml:space="preserve">D </t>
  </si>
  <si>
    <t xml:space="preserve">E </t>
  </si>
  <si>
    <t xml:space="preserve">F </t>
  </si>
  <si>
    <t xml:space="preserve">G </t>
  </si>
  <si>
    <t xml:space="preserve">H </t>
  </si>
  <si>
    <t xml:space="preserve">I </t>
  </si>
  <si>
    <t xml:space="preserve">J </t>
  </si>
  <si>
    <t xml:space="preserve">K </t>
  </si>
  <si>
    <t xml:space="preserve">L </t>
  </si>
  <si>
    <t xml:space="preserve">M </t>
  </si>
  <si>
    <t xml:space="preserve">N </t>
  </si>
  <si>
    <t xml:space="preserve">Intervention technique en Hygiène Sécurité Environnement -HSE- industriel </t>
  </si>
  <si>
    <t xml:space="preserve">Médecine généraliste et spécialisée </t>
  </si>
  <si>
    <t xml:space="preserve">. </t>
  </si>
  <si>
    <r>
      <t>L’</t>
    </r>
    <r>
      <rPr>
        <b/>
        <sz val="11"/>
        <color theme="1"/>
        <rFont val="Calibri"/>
        <family val="2"/>
        <scheme val="minor"/>
      </rPr>
      <t>intensité d’embauche</t>
    </r>
    <r>
      <rPr>
        <sz val="11"/>
        <color theme="1"/>
        <rFont val="Calibri"/>
        <family val="2"/>
        <scheme val="minor"/>
      </rPr>
      <t xml:space="preserve"> : plus les employeurs recrutent, plus ils ont à rechercher des candidats et à réitérer le processus, ce qui joue potentiellement sur les tensions. Cette dimension est abordée en rapportant le nombre d’offres d’emploi et de projets de recrutement à l’emploi moyen.</t>
    </r>
  </si>
  <si>
    <t>⓫</t>
  </si>
  <si>
    <t>⓬</t>
  </si>
  <si>
    <t>⓭</t>
  </si>
  <si>
    <t>⓮</t>
  </si>
  <si>
    <t>⓯</t>
  </si>
  <si>
    <t>⓰</t>
  </si>
  <si>
    <t>⓱</t>
  </si>
  <si>
    <t>⓲</t>
  </si>
  <si>
    <t>⓳</t>
  </si>
  <si>
    <t>⓴</t>
  </si>
  <si>
    <t>Manque de main-d’oeuvre disponible</t>
  </si>
  <si>
    <r>
      <t xml:space="preserve">Le </t>
    </r>
    <r>
      <rPr>
        <b/>
        <sz val="11"/>
        <color theme="1"/>
        <rFont val="Calibri"/>
        <family val="2"/>
        <scheme val="minor"/>
      </rPr>
      <t>rapport entre le flux d’offres d’emploi en ligne</t>
    </r>
    <r>
      <rPr>
        <sz val="11"/>
        <color theme="1"/>
        <rFont val="Calibri"/>
        <family val="2"/>
        <scheme val="minor"/>
      </rPr>
      <t xml:space="preserve">, sur un champ étendu au-delà des seules offres collectées par Pôle emploi, </t>
    </r>
    <r>
      <rPr>
        <b/>
        <sz val="11"/>
        <color theme="1"/>
        <rFont val="Calibri"/>
        <family val="2"/>
        <scheme val="minor"/>
      </rPr>
      <t>et le flux de demandeurs d’emploi inscrits en catégorie A</t>
    </r>
    <r>
      <rPr>
        <sz val="11"/>
        <color theme="1"/>
        <rFont val="Calibri"/>
        <family val="2"/>
        <scheme val="minor"/>
      </rPr>
      <t xml:space="preserve"> (sans emploi, tenus de rechercher activement un emploi).</t>
    </r>
  </si>
  <si>
    <r>
      <t xml:space="preserve">Le </t>
    </r>
    <r>
      <rPr>
        <b/>
        <sz val="11"/>
        <color theme="1"/>
        <rFont val="Calibri"/>
        <family val="2"/>
        <scheme val="minor"/>
      </rPr>
      <t>taux d’écoulement de la demande d’emploi</t>
    </r>
    <r>
      <rPr>
        <sz val="11"/>
        <color theme="1"/>
        <rFont val="Calibri"/>
        <family val="2"/>
        <scheme val="minor"/>
      </rPr>
      <t>, qui mesure le taux de sortie des listes des demandeurs d’emploi de catégories A, B, C (sans emploi ou en activité réduite, tenus de rechercher activement un emploi).</t>
    </r>
  </si>
  <si>
    <r>
      <t xml:space="preserve">La </t>
    </r>
    <r>
      <rPr>
        <b/>
        <sz val="11"/>
        <color theme="1"/>
        <rFont val="Calibri"/>
        <family val="2"/>
        <scheme val="minor"/>
      </rPr>
      <t>part des projets de recrutements anticipés comme difficiles</t>
    </r>
    <r>
      <rPr>
        <sz val="11"/>
        <color theme="1"/>
        <rFont val="Calibri"/>
        <family val="2"/>
        <scheme val="minor"/>
      </rPr>
      <t xml:space="preserve"> par les employeurs.</t>
    </r>
  </si>
  <si>
    <r>
      <t xml:space="preserve">Des </t>
    </r>
    <r>
      <rPr>
        <b/>
        <sz val="11"/>
        <color theme="1"/>
        <rFont val="Calibri"/>
        <family val="2"/>
        <scheme val="minor"/>
      </rPr>
      <t>conditions de travail contraignantes</t>
    </r>
    <r>
      <rPr>
        <sz val="11"/>
        <color theme="1"/>
        <rFont val="Calibri"/>
        <family val="2"/>
        <scheme val="minor"/>
      </rPr>
      <t xml:space="preserve"> : des conditions de travail contraignantes peuvent rendre les recrutements plus difficiles. Un indicateur synthétique sur les conditions de travail est calculé à partir de la part de salariés subissant des contraintes physiques, des limitations physiques, des contraintes de rythme, du travail répétitif, des périodes de travail durant les jours non ouvrables ou en dehors des plages de travail habituelles et un morcellement des journées de travail </t>
    </r>
    <r>
      <rPr>
        <i/>
        <sz val="9"/>
        <color theme="1"/>
        <rFont val="Calibri"/>
        <family val="2"/>
        <scheme val="minor"/>
      </rPr>
      <t>(indicateur national).</t>
    </r>
  </si>
  <si>
    <r>
      <t xml:space="preserve">Le </t>
    </r>
    <r>
      <rPr>
        <b/>
        <sz val="11"/>
        <color theme="1"/>
        <rFont val="Calibri"/>
        <family val="2"/>
        <scheme val="minor"/>
      </rPr>
      <t>lien entre la spécialité de formation et le métier</t>
    </r>
    <r>
      <rPr>
        <sz val="11"/>
        <color theme="1"/>
        <rFont val="Calibri"/>
        <family val="2"/>
        <scheme val="minor"/>
      </rPr>
      <t xml:space="preserve"> : un décalage entre les compétences requises par les employeurs et celles dont disposent les personnes en recherche d’emploi peut alimenter les tensions. Pour approcher cette inadéquation, l’indicateur permet d’apprécier si le métier en question est difficile d’accès pour des personnes ne possédant pas la formation requise, à partir de la spécificité et de la concentration des spécialités de formation par métier </t>
    </r>
    <r>
      <rPr>
        <i/>
        <sz val="9"/>
        <color theme="1"/>
        <rFont val="Calibri"/>
        <family val="2"/>
        <scheme val="minor"/>
      </rPr>
      <t>(indicateur national).</t>
    </r>
  </si>
  <si>
    <r>
      <t>L’</t>
    </r>
    <r>
      <rPr>
        <b/>
        <sz val="11"/>
        <color theme="1"/>
        <rFont val="Calibri"/>
        <family val="2"/>
        <scheme val="minor"/>
      </rPr>
      <t>inadéquation géographique</t>
    </r>
    <r>
      <rPr>
        <sz val="11"/>
        <color theme="1"/>
        <rFont val="Calibri"/>
        <family val="2"/>
        <scheme val="minor"/>
      </rPr>
      <t xml:space="preserve"> : la main-d’oeuvre disponible peut être suffisante mais si sa répartition géographique diffère fortement de celle des postes proposés, il peut y avoir des tensions localisées. L’indicateur mesurant l’inadéquation géographique est défini comme l’écart, en valeur absolue, de distribution géographique entre l’offre et la demande, selon l’indice de dissimilarité de Duncan et Duncan.</t>
    </r>
  </si>
  <si>
    <t>Nombre de métiers du domaine avec :</t>
  </si>
  <si>
    <t>un indicateur de tension inférieur à -1</t>
  </si>
  <si>
    <t>un indicateur de tension compris entre -1 et 0</t>
  </si>
  <si>
    <t>un indicateur de tension compris entre 0 et 1</t>
  </si>
  <si>
    <t>un indicateur de tension compris entre 1 et 2</t>
  </si>
  <si>
    <t>un indicateur de tension supérieur à 2</t>
  </si>
  <si>
    <r>
      <rPr>
        <u/>
        <sz val="8"/>
        <color rgb="FF646363"/>
        <rFont val="Calibri"/>
        <family val="2"/>
        <scheme val="minor"/>
      </rPr>
      <t>Note de lecture</t>
    </r>
    <r>
      <rPr>
        <sz val="8"/>
        <color rgb="FF646363"/>
        <rFont val="Calibri"/>
        <family val="2"/>
        <scheme val="minor"/>
      </rPr>
      <t xml:space="preserve"> :</t>
    </r>
  </si>
  <si>
    <r>
      <rPr>
        <b/>
        <i/>
        <sz val="9"/>
        <rFont val="Calibri"/>
        <family val="2"/>
      </rPr>
      <t>Les indicateurs complémentaires sont présentés dans une échelle allant de 1 (tendant à réduire le niveau de tension) à 5 (tendant à un fort niveau de tension).</t>
    </r>
    <r>
      <rPr>
        <i/>
        <sz val="9"/>
        <rFont val="Calibri"/>
        <family val="2"/>
      </rPr>
      <t xml:space="preserve">
Ainsi, pour un métier donné, une valeur de 1 pour les "conditions de travail contraignantes" indique des conditions peu contraignantes et une valeur de 5 pour "l'inéquation géographique" précise qu'elle est particulièrement marquée et explique ainsi (en partie) la tension sur le métier.</t>
    </r>
    <r>
      <rPr>
        <b/>
        <i/>
        <sz val="9"/>
        <rFont val="Calibri"/>
        <family val="2"/>
      </rPr>
      <t/>
    </r>
  </si>
  <si>
    <t>Département du Calvados</t>
  </si>
  <si>
    <t>CAT A</t>
  </si>
  <si>
    <t>CAT ABC</t>
  </si>
  <si>
    <t>enreg trim</t>
  </si>
  <si>
    <t>stock</t>
  </si>
  <si>
    <t>enregtrimp</t>
  </si>
  <si>
    <t>dee trim</t>
  </si>
  <si>
    <t xml:space="preserve">Mesures topographiques </t>
  </si>
  <si>
    <t xml:space="preserve">Conception et dessin de produits électriques et électroniques </t>
  </si>
  <si>
    <t xml:space="preserve">Réglage d'équipement de production industrielle </t>
  </si>
  <si>
    <t xml:space="preserve">Montage de réseaux électriques et télécoms </t>
  </si>
  <si>
    <t>Département de l'Eure</t>
  </si>
  <si>
    <t>Département de la Manche</t>
  </si>
  <si>
    <t>Département de l'Orne</t>
  </si>
  <si>
    <t>Région Normandie</t>
  </si>
  <si>
    <t xml:space="preserve">Conception et dessin produits mécaniques </t>
  </si>
  <si>
    <t xml:space="preserve">Intervention technique en études et développement électronique </t>
  </si>
  <si>
    <t xml:space="preserve">Ingénierie et études du BTP </t>
  </si>
  <si>
    <t xml:space="preserve">Maintenance d'installation de chauffage </t>
  </si>
  <si>
    <t>Bassin du Pays de Caux</t>
  </si>
  <si>
    <t>Bassin de Caux-Maritime</t>
  </si>
  <si>
    <t>Bassin du Tréport</t>
  </si>
  <si>
    <t>Bassin de Forges-les-Eaux</t>
  </si>
  <si>
    <t>Bassin du Havre</t>
  </si>
  <si>
    <t>Bassin de Fécamp</t>
  </si>
  <si>
    <t>Bassin de Lillebonne</t>
  </si>
  <si>
    <t>Bassin d'Elbeuf</t>
  </si>
  <si>
    <t>Bassin de Louviers</t>
  </si>
  <si>
    <t>Bassin d'Évreux</t>
  </si>
  <si>
    <t>Bassin de Vernon</t>
  </si>
  <si>
    <t>Bassin de Bernay</t>
  </si>
  <si>
    <t>Bassin de Pont-Audemer</t>
  </si>
  <si>
    <t>Bassin de Gisors</t>
  </si>
  <si>
    <t>Bassin de Caen</t>
  </si>
  <si>
    <t>Bassin de Bayeux</t>
  </si>
  <si>
    <t>Bassin de Falaise</t>
  </si>
  <si>
    <t>Bassin de Lisieux</t>
  </si>
  <si>
    <t>Bassin de Vire</t>
  </si>
  <si>
    <t>Bassin du Nord-Cotentin</t>
  </si>
  <si>
    <t>Bassin du Sud-Manche</t>
  </si>
  <si>
    <t>Bassin de Flers</t>
  </si>
  <si>
    <t>Bassin d'Alençon</t>
  </si>
  <si>
    <t>Bassin d'Argentan</t>
  </si>
  <si>
    <t xml:space="preserve">Dessin BTP </t>
  </si>
  <si>
    <t xml:space="preserve">Direction de chantier du BTP </t>
  </si>
  <si>
    <t xml:space="preserve">Relation commerciale auprès de particuliers </t>
  </si>
  <si>
    <t xml:space="preserve">Installation et maintenance d'équipements industriels et d'exploitation </t>
  </si>
  <si>
    <t xml:space="preserve">Téléconseil et télévente </t>
  </si>
  <si>
    <t xml:space="preserve">Installation et maintenance télécoms et courants faibles </t>
  </si>
  <si>
    <t xml:space="preserve">Direction administrative et financière </t>
  </si>
  <si>
    <t xml:space="preserve">Installation et maintenance en froid, conditionnement d'air </t>
  </si>
  <si>
    <t>*ne sont sélectionnés que les métiers pour lesquels il y a plus de 10 demandeurs d'emploi en catégorie A</t>
  </si>
  <si>
    <t>La Dares et Pôle emploi ont élaboré depuis l'année dernière un nouveau dispositif de mesure des tensions sur le marché du travail. Un de ses apports est d’élargir le champ des offres d’emploi prises en considération : l’analyse s’appuie désormais sur les offres diffusées en ligne, permettant d’aller au-delà des seules offres collectées par Pôle emploi comme c’était le cas dans le précédent indicateur, interrompu en 2017. Cette approche rénovée des tensions (cf. note méthodologique sur les indicateurs de tension) se fonde désormais sur :</t>
  </si>
  <si>
    <r>
      <rPr>
        <sz val="11"/>
        <color theme="1"/>
        <rFont val="Century Gothic"/>
        <family val="2"/>
      </rPr>
      <t>►</t>
    </r>
    <r>
      <rPr>
        <sz val="12.65"/>
        <color theme="1"/>
        <rFont val="Calibri"/>
        <family val="2"/>
      </rPr>
      <t xml:space="preserve"> </t>
    </r>
    <r>
      <rPr>
        <sz val="11"/>
        <color theme="1"/>
        <rFont val="Calibri"/>
        <family val="2"/>
        <scheme val="minor"/>
      </rPr>
      <t xml:space="preserve">D’une part, </t>
    </r>
    <r>
      <rPr>
        <b/>
        <u/>
        <sz val="11"/>
        <color rgb="FF33B7B7"/>
        <rFont val="Calibri"/>
        <family val="2"/>
        <scheme val="minor"/>
      </rPr>
      <t>un indicateur de tension</t>
    </r>
    <r>
      <rPr>
        <sz val="11"/>
        <color theme="1"/>
        <rFont val="Calibri"/>
        <family val="2"/>
        <scheme val="minor"/>
      </rPr>
      <t>. Il permet de fournir une échelle numérique de gradation des tensions par métier. Cet indicateur regroupe trois composantes :</t>
    </r>
  </si>
  <si>
    <r>
      <rPr>
        <sz val="13"/>
        <color theme="1"/>
        <rFont val="Calibri"/>
        <family val="2"/>
        <scheme val="minor"/>
      </rPr>
      <t>►</t>
    </r>
    <r>
      <rPr>
        <sz val="11"/>
        <color theme="1"/>
        <rFont val="Calibri"/>
        <family val="2"/>
        <scheme val="minor"/>
      </rPr>
      <t xml:space="preserve"> D’autre part, d’</t>
    </r>
    <r>
      <rPr>
        <b/>
        <u/>
        <sz val="11"/>
        <color rgb="FF33B7B7"/>
        <rFont val="Calibri"/>
        <family val="2"/>
        <scheme val="minor"/>
      </rPr>
      <t>indicateurs complémentaires</t>
    </r>
    <r>
      <rPr>
        <sz val="11"/>
        <color theme="1"/>
        <rFont val="Calibri"/>
        <family val="2"/>
        <scheme val="minor"/>
      </rPr>
      <t>. Ceux-ci permettent d’éclairer les facteurs à l’origine des tensions, afin d’identifier la pluralité des situations selon les métiers et les territoires. Ces six indicateurs d’éclairage sont les suivants :</t>
    </r>
  </si>
  <si>
    <t>Tous les indicateurs (principal et complémentaires) par métier sont centrés et réduits en considérant leur distribution selon le métier, de façon à pouvoir les mettre en équivalence et les mobiliser conjointement.</t>
  </si>
  <si>
    <t>Les indicateurs complémentaires sont présentés dans une échelle allant de 1 (tendant à réduire le niveau de tension) à 5 (tendant à un fort niveau de tension) correspondant aux quintiles de leurs distributions.</t>
  </si>
  <si>
    <t>► ENSEMBLE DES DOMAINES</t>
  </si>
  <si>
    <t xml:space="preserve">      ZOOM SUR LES 20 MÉTIERS* LES PLUS EN TENSION : Indicateurs d'éclairage</t>
  </si>
  <si>
    <t>Département de Seine-Maritime</t>
  </si>
  <si>
    <t xml:space="preserve">      ZOOM SUR LES 10 MÉTIERS* LES PLUS EN TENSION : Indicateurs d'éclairage</t>
  </si>
  <si>
    <t>Bassin de Saint-Lô - Coutances</t>
  </si>
  <si>
    <t>Bassin de Mortagne - L'Aigle</t>
  </si>
  <si>
    <t xml:space="preserve">Soins infirmiers généralistes </t>
  </si>
  <si>
    <t xml:space="preserve">Réparation de biens électrodomestiques </t>
  </si>
  <si>
    <t xml:space="preserve">Pose et restauration de couvertures </t>
  </si>
  <si>
    <t xml:space="preserve">Pâtisserie, confiserie, chocolaterie et glacerie </t>
  </si>
  <si>
    <t xml:space="preserve">Conduite d'équipement de conditionnement </t>
  </si>
  <si>
    <t xml:space="preserve">Conduite de transport en commun sur route </t>
  </si>
  <si>
    <t xml:space="preserve">Opérations manuelles d'assemblage, tri ou emballage </t>
  </si>
  <si>
    <t xml:space="preserve">Maçonnerie </t>
  </si>
  <si>
    <t xml:space="preserve">Personnel de cuisine </t>
  </si>
  <si>
    <t xml:space="preserve">Mécanique automobile </t>
  </si>
  <si>
    <t xml:space="preserve">Conduite de transport de particuliers </t>
  </si>
  <si>
    <t xml:space="preserve">Conduite de transport de marchandises sur longue distance </t>
  </si>
  <si>
    <t xml:space="preserve">Maintenance des bâtiments et des locaux </t>
  </si>
  <si>
    <t xml:space="preserve">Transaction immobilière </t>
  </si>
  <si>
    <t xml:space="preserve">Conduite et livraison par tournées sur courte distance </t>
  </si>
  <si>
    <t xml:space="preserve">Soudage manuel </t>
  </si>
  <si>
    <t xml:space="preserve">Secrétariat </t>
  </si>
  <si>
    <t xml:space="preserve">Conduite d'équipement d'usinage </t>
  </si>
  <si>
    <t xml:space="preserve">Vente en décoration et équipement du foyer </t>
  </si>
  <si>
    <t xml:space="preserve">Assistance auprès d'adultes </t>
  </si>
  <si>
    <t xml:space="preserve">Conduite d'engins de déplacement des charges </t>
  </si>
  <si>
    <t xml:space="preserve">Assistance auprès d'enfants </t>
  </si>
  <si>
    <t xml:space="preserve">Installation d'équipements sanitaires et thermiques </t>
  </si>
  <si>
    <t xml:space="preserve">Intervention technique en méthodes et industrialisation </t>
  </si>
  <si>
    <t xml:space="preserve">Services domestiques </t>
  </si>
  <si>
    <t xml:space="preserve">Intervention technique qualité en mécanique et travail des métaux </t>
  </si>
  <si>
    <t xml:space="preserve">Conduite de travaux du BTP </t>
  </si>
  <si>
    <t xml:space="preserve">Management et ingénierie qualité industrielle </t>
  </si>
  <si>
    <t xml:space="preserve">Construction en béton </t>
  </si>
  <si>
    <t xml:space="preserve">Comptabilité </t>
  </si>
  <si>
    <t xml:space="preserve">Montage d'agencements </t>
  </si>
  <si>
    <t xml:space="preserve">Peinture en bâtiment </t>
  </si>
  <si>
    <t xml:space="preserve">Conduite d'engins de terrassement et de carrière </t>
  </si>
  <si>
    <t xml:space="preserve">Sécurité et surveillance privées </t>
  </si>
  <si>
    <t xml:space="preserve">Préparation du gros oeuvre et des travaux publics </t>
  </si>
  <si>
    <t xml:space="preserve">Personnel polyvalent en restauration </t>
  </si>
  <si>
    <t xml:space="preserve">Maintenance informatique et bureautique </t>
  </si>
  <si>
    <t xml:space="preserve">Plonge en restauration </t>
  </si>
  <si>
    <t xml:space="preserve">Nettoyage des espaces urbains </t>
  </si>
  <si>
    <t xml:space="preserve">Personnel polyvalent des services hospitaliers </t>
  </si>
  <si>
    <t xml:space="preserve">Soins d'hygiène, de confort du patient </t>
  </si>
  <si>
    <t xml:space="preserve">Management et ingénierie études, recherche et développement industriel </t>
  </si>
  <si>
    <t xml:space="preserve">Coiffure </t>
  </si>
  <si>
    <t xml:space="preserve">Soins esthétiques et corporels </t>
  </si>
  <si>
    <t xml:space="preserve">Réalisation de menuiserie bois et tonnellerie </t>
  </si>
  <si>
    <t xml:space="preserve">Entretien des espaces verts </t>
  </si>
  <si>
    <t xml:space="preserve">Entretien des espaces naturels </t>
  </si>
  <si>
    <t xml:space="preserve">Électricité bâtiment </t>
  </si>
  <si>
    <t xml:space="preserve">Études et développement informatique </t>
  </si>
  <si>
    <t xml:space="preserve">Montage-assemblage mécanique </t>
  </si>
  <si>
    <t xml:space="preserve">Formation professionnelle </t>
  </si>
  <si>
    <t xml:space="preserve">Opérations administratives </t>
  </si>
  <si>
    <t xml:space="preserve">Management des ressources humaines </t>
  </si>
  <si>
    <t xml:space="preserve">Réalisation de contenus multimédias </t>
  </si>
  <si>
    <t xml:space="preserve">Enseignement général du second degré </t>
  </si>
  <si>
    <t xml:space="preserve">Conduite d'équipement de production alimentaire </t>
  </si>
  <si>
    <t xml:space="preserve">Vente en alimentation </t>
  </si>
  <si>
    <t xml:space="preserve">Personnel de caisse </t>
  </si>
  <si>
    <t xml:space="preserve">Réalisation et montage en tuyauterie </t>
  </si>
  <si>
    <t xml:space="preserve">Pose de fermetures menuisées </t>
  </si>
  <si>
    <t xml:space="preserve">Réparation de carrosserie </t>
  </si>
  <si>
    <t xml:space="preserve">Animation de loisirs auprès d'enfants ou d'adolescents </t>
  </si>
  <si>
    <t xml:space="preserve">Animation d'activités culturelles ou ludiques </t>
  </si>
  <si>
    <t xml:space="preserve">Installation et maintenance d'automatismes </t>
  </si>
  <si>
    <t xml:space="preserve">Peinture industrielle </t>
  </si>
  <si>
    <t xml:space="preserve">Conduite d'équipement de formage et découpage des matériaux </t>
  </si>
  <si>
    <t xml:space="preserve">Direction des systèmes d'information </t>
  </si>
  <si>
    <t xml:space="preserve">Réalisation de structures métalliques </t>
  </si>
  <si>
    <t xml:space="preserve">Encadrement d'équipe en industrie de transformation </t>
  </si>
  <si>
    <t xml:space="preserve">Enseignement des écoles </t>
  </si>
  <si>
    <t xml:space="preserve">Kinésithérapie </t>
  </si>
  <si>
    <t xml:space="preserve">Pilotage d'unité élémentaire de production mécanique </t>
  </si>
  <si>
    <t>Offres d'emploi enregistrées (Juil. 2021 - Juin 2022)</t>
  </si>
  <si>
    <t>Évol. Annuelle OEE</t>
  </si>
  <si>
    <t>Ratio OEE / DEE</t>
  </si>
  <si>
    <t>DEFM A (Juin 2022)</t>
  </si>
  <si>
    <t>DEFM ABC (Juin 2022)</t>
  </si>
  <si>
    <r>
      <t xml:space="preserve">Offres d'emploi </t>
    </r>
    <r>
      <rPr>
        <u/>
        <sz val="9"/>
        <color rgb="FF215191"/>
        <rFont val="Calibri"/>
        <family val="2"/>
        <scheme val="minor"/>
      </rPr>
      <t>en stock</t>
    </r>
    <r>
      <rPr>
        <sz val="9"/>
        <color rgb="FF215191"/>
        <rFont val="Calibri"/>
        <family val="2"/>
        <scheme val="minor"/>
      </rPr>
      <t xml:space="preserve"> (fin juin 2022)</t>
    </r>
  </si>
  <si>
    <t xml:space="preserve">    Les données fournies ici sont celles de 2022. </t>
  </si>
  <si>
    <r>
      <t xml:space="preserve">Métiers en tension 2022 - </t>
    </r>
    <r>
      <rPr>
        <b/>
        <u/>
        <sz val="22"/>
        <color rgb="FF215191"/>
        <rFont val="Pole Emploi PRO"/>
        <family val="3"/>
      </rPr>
      <t>Méthodologie</t>
    </r>
  </si>
  <si>
    <t>MÉTIERS EN TENSION 2022</t>
  </si>
  <si>
    <r>
      <t xml:space="preserve">Ce document présente les résultats d'une analyse commune Pôle emploi - DARES qui a pour but de définir pour chaque périmètre géographique </t>
    </r>
    <r>
      <rPr>
        <i/>
        <sz val="9"/>
        <color theme="1"/>
        <rFont val="Calibri"/>
        <family val="2"/>
        <scheme val="minor"/>
      </rPr>
      <t xml:space="preserve">(bassin, département, région) </t>
    </r>
    <r>
      <rPr>
        <sz val="11"/>
        <color theme="1"/>
        <rFont val="Calibri"/>
        <family val="2"/>
        <scheme val="minor"/>
      </rPr>
      <t>une liste de métiers dits "</t>
    </r>
    <r>
      <rPr>
        <b/>
        <sz val="11"/>
        <color theme="1"/>
        <rFont val="Calibri"/>
        <family val="2"/>
        <scheme val="minor"/>
      </rPr>
      <t>en tension</t>
    </r>
    <r>
      <rPr>
        <sz val="11"/>
        <color theme="1"/>
        <rFont val="Calibri"/>
        <family val="2"/>
        <scheme val="minor"/>
      </rPr>
      <t xml:space="preserve">" c’est-à-dire de métiers </t>
    </r>
    <r>
      <rPr>
        <b/>
        <sz val="11"/>
        <color theme="1"/>
        <rFont val="Calibri"/>
        <family val="2"/>
        <scheme val="minor"/>
      </rPr>
      <t>pour lesquels les employeurs ont des difficultés de recrutement</t>
    </r>
    <r>
      <rPr>
        <sz val="11"/>
        <color theme="1"/>
        <rFont val="Calibri"/>
        <family val="2"/>
        <scheme val="minor"/>
      </rPr>
      <t xml:space="preserve">. 
Un indicateur de tension est déterminé pour chaque métier. Plus la valeur de l'indicateur est forte, plus les tensions dans ce métier sont marquées.
Cette analyse porte sur l’année 2022. </t>
    </r>
  </si>
  <si>
    <t xml:space="preserve">Façonnage et routage </t>
  </si>
  <si>
    <t xml:space="preserve">Conduite de machines d'impression </t>
  </si>
  <si>
    <t xml:space="preserve">Assistanat de direction </t>
  </si>
  <si>
    <t xml:space="preserve">Equipage de la pêche </t>
  </si>
  <si>
    <t xml:space="preserve">Chaudronnerie - tôlerie </t>
  </si>
  <si>
    <t xml:space="preserve">Magasinage et préparation de commandes </t>
  </si>
  <si>
    <t xml:space="preserve">Éducation et surveillance au sein d'établissements d'enseignement </t>
  </si>
  <si>
    <t xml:space="preserve">Construction de routes et voies </t>
  </si>
  <si>
    <t xml:space="preserve">Intervention socioéducative </t>
  </si>
  <si>
    <t xml:space="preserve">Action sociale </t>
  </si>
  <si>
    <t xml:space="preserve">Communication </t>
  </si>
  <si>
    <t xml:space="preserve">Nettoyage de locaux </t>
  </si>
  <si>
    <t xml:space="preserve">Assistanat technique et administratif </t>
  </si>
  <si>
    <t xml:space="preserve">Collaboration juridique </t>
  </si>
  <si>
    <t xml:space="preserve">Relation commerciale grands comptes et entreprises </t>
  </si>
  <si>
    <t xml:space="preserve">Management d'hôtel-restaurant </t>
  </si>
  <si>
    <t xml:space="preserve">Développement des ressources humaines </t>
  </si>
  <si>
    <t xml:space="preserve">Enseignement technique et professionnel </t>
  </si>
  <si>
    <t xml:space="preserve">Assemblage - montage de vêtements et produits textiles </t>
  </si>
  <si>
    <t xml:space="preserve">Soins infirmiers spécialisés en prévention </t>
  </si>
  <si>
    <t xml:space="preserve">Pharmacie </t>
  </si>
  <si>
    <t xml:space="preserve">Maintenance mécanique industrielle </t>
  </si>
  <si>
    <t xml:space="preserve">Installation et maintenance électronique </t>
  </si>
  <si>
    <t xml:space="preserve">Management du personnel de cuisine </t>
  </si>
  <si>
    <t xml:space="preserve">Conduite de véhicules sanitaires </t>
  </si>
  <si>
    <t xml:space="preserve">Abattage et découpe des viandes </t>
  </si>
  <si>
    <t xml:space="preserve">Rééducation en psychomotricité </t>
  </si>
  <si>
    <t xml:space="preserve">Pose de canalisations </t>
  </si>
  <si>
    <t>DEFM A (Juin 2023)</t>
  </si>
  <si>
    <t>DEFM ABC (Juin 2023)</t>
  </si>
  <si>
    <t>Offres d'emploi enregistrées (Juil. 2022 - Juin 2023)</t>
  </si>
  <si>
    <r>
      <t xml:space="preserve">Offres d'emploi </t>
    </r>
    <r>
      <rPr>
        <u/>
        <sz val="9"/>
        <color rgb="FF215191"/>
        <rFont val="Calibri"/>
        <family val="2"/>
        <scheme val="minor"/>
      </rPr>
      <t>en stock</t>
    </r>
    <r>
      <rPr>
        <sz val="9"/>
        <color rgb="FF215191"/>
        <rFont val="Calibri"/>
        <family val="2"/>
        <scheme val="minor"/>
      </rPr>
      <t xml:space="preserve"> (fin juin 2023)</t>
    </r>
  </si>
  <si>
    <t xml:space="preserve">Audit et contrôle comptables et financiers </t>
  </si>
  <si>
    <t xml:space="preserve">Optique - lunetterie </t>
  </si>
  <si>
    <t xml:space="preserve">Expertise et support technique en systèmes d'information </t>
  </si>
  <si>
    <t xml:space="preserve">Management de projet immobilier </t>
  </si>
  <si>
    <t xml:space="preserve">Conseil et maîtrise d'ouvrage en systèmes d'information </t>
  </si>
  <si>
    <t xml:space="preserve">Contrôle de gestion </t>
  </si>
  <si>
    <t xml:space="preserve">Câblage électrique et électromécanique </t>
  </si>
  <si>
    <t xml:space="preserve">Management de magasin de détail </t>
  </si>
  <si>
    <t xml:space="preserve">Management et ingénierie de production </t>
  </si>
  <si>
    <t xml:space="preserve">Réception en hôtellerie </t>
  </si>
  <si>
    <t xml:space="preserve">Management et ingénierie d'affaires </t>
  </si>
  <si>
    <t xml:space="preserve">Conseil clientèle en assurances </t>
  </si>
  <si>
    <t xml:space="preserve">Intervention technique en études, recherche et développement </t>
  </si>
  <si>
    <t xml:space="preserve">Management et ingénierie méthodes et industrialisation </t>
  </si>
  <si>
    <t xml:space="preserve">Maintenance d'engins de chantier, levage, manutention et de machines agricoles </t>
  </si>
  <si>
    <t xml:space="preserve">Management/gestion de rayon produits alimentaires </t>
  </si>
  <si>
    <t xml:space="preserve">Relation technico-commerciale </t>
  </si>
  <si>
    <t xml:space="preserve">Gérance immobilière </t>
  </si>
  <si>
    <t xml:space="preserve">Management et ingénierie de maintenance industrielle </t>
  </si>
  <si>
    <t xml:space="preserve">Supervision d'entretien et gestion de véhicules </t>
  </si>
  <si>
    <t xml:space="preserve">Contrôle et diagnostic technique du bâtiment </t>
  </si>
  <si>
    <t xml:space="preserve">Assistance et support technique client </t>
  </si>
  <si>
    <t xml:space="preserve">Management de groupe ou de service comptable </t>
  </si>
  <si>
    <t xml:space="preserve">Inspection de conformité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</si>
</sst>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 _€_-;\-* #,##0\ _€_-;_-* &quot;-&quot;??\ _€_-;_-@_-"/>
    <numFmt numFmtId="165" formatCode="[$-40C]mmm\-yy;@"/>
    <numFmt numFmtId="166" formatCode="0.0"/>
    <numFmt numFmtId="167" formatCode="0;\-0;;@"/>
    <numFmt numFmtId="168" formatCode="\+0.0%;\-0.0%"/>
  </numFmts>
  <fonts count="64" x14ac:knownFonts="1">
    <font>
      <sz val="11"/>
      <color theme="1"/>
      <name val="Calibri"/>
      <family val="2"/>
      <scheme val="minor"/>
    </font>
    <font>
      <b/>
      <sz val="18"/>
      <color theme="1"/>
      <name val="Calibri"/>
      <family val="2"/>
      <scheme val="minor"/>
    </font>
    <font>
      <u/>
      <sz val="11"/>
      <color theme="10"/>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9"/>
      <name val="Calibri"/>
      <family val="2"/>
      <scheme val="minor"/>
    </font>
    <font>
      <sz val="9"/>
      <color theme="0"/>
      <name val="Calibri"/>
      <family val="2"/>
      <scheme val="minor"/>
    </font>
    <font>
      <sz val="10"/>
      <name val="Arial"/>
      <family val="2"/>
    </font>
    <font>
      <sz val="8"/>
      <name val="Calibri"/>
      <family val="2"/>
    </font>
    <font>
      <b/>
      <sz val="15"/>
      <color rgb="FF441051"/>
      <name val="Calibri"/>
      <family val="2"/>
      <scheme val="minor"/>
    </font>
    <font>
      <b/>
      <u/>
      <sz val="15"/>
      <color rgb="FF33B7B7"/>
      <name val="Calibri"/>
      <family val="2"/>
      <scheme val="minor"/>
    </font>
    <font>
      <sz val="16"/>
      <color rgb="FF33B7B7"/>
      <name val="Calibri"/>
      <family val="2"/>
    </font>
    <font>
      <sz val="8"/>
      <color theme="0"/>
      <name val="Calibri"/>
      <family val="2"/>
    </font>
    <font>
      <u/>
      <sz val="11"/>
      <color theme="1"/>
      <name val="Calibri"/>
      <family val="2"/>
      <scheme val="minor"/>
    </font>
    <font>
      <b/>
      <sz val="20"/>
      <color rgb="FF33B7B7"/>
      <name val="Calibri"/>
      <family val="2"/>
      <scheme val="minor"/>
    </font>
    <font>
      <i/>
      <sz val="9"/>
      <color theme="1"/>
      <name val="Calibri"/>
      <family val="2"/>
      <scheme val="minor"/>
    </font>
    <font>
      <i/>
      <sz val="8"/>
      <color theme="1"/>
      <name val="Calibri"/>
      <family val="2"/>
    </font>
    <font>
      <b/>
      <sz val="11"/>
      <color rgb="FF33B7B7"/>
      <name val="Calibri"/>
      <family val="2"/>
      <scheme val="minor"/>
    </font>
    <font>
      <sz val="13"/>
      <color theme="1"/>
      <name val="Calibri"/>
      <family val="2"/>
      <scheme val="minor"/>
    </font>
    <font>
      <b/>
      <u/>
      <sz val="11"/>
      <color rgb="FF33B7B7"/>
      <name val="Calibri"/>
      <family val="2"/>
      <scheme val="minor"/>
    </font>
    <font>
      <i/>
      <sz val="8"/>
      <name val="Calibri"/>
      <family val="2"/>
    </font>
    <font>
      <sz val="11"/>
      <color rgb="FF33B7B7"/>
      <name val="Calibri"/>
      <family val="2"/>
      <scheme val="minor"/>
    </font>
    <font>
      <sz val="16"/>
      <color rgb="FF8BD2D4"/>
      <name val="Calibri"/>
      <family val="2"/>
    </font>
    <font>
      <sz val="16"/>
      <color theme="0" tint="-0.249977111117893"/>
      <name val="Calibri"/>
      <family val="2"/>
    </font>
    <font>
      <sz val="11"/>
      <color theme="9" tint="-0.249977111117893"/>
      <name val="Calibri"/>
      <family val="2"/>
      <scheme val="minor"/>
    </font>
    <font>
      <sz val="9"/>
      <color theme="9" tint="-0.249977111117893"/>
      <name val="Calibri"/>
      <family val="2"/>
      <scheme val="minor"/>
    </font>
    <font>
      <sz val="11"/>
      <color theme="0" tint="-0.499984740745262"/>
      <name val="Calibri"/>
      <family val="2"/>
      <scheme val="minor"/>
    </font>
    <font>
      <i/>
      <sz val="9"/>
      <name val="Calibri"/>
      <family val="2"/>
    </font>
    <font>
      <b/>
      <i/>
      <sz val="9"/>
      <name val="Calibri"/>
      <family val="2"/>
    </font>
    <font>
      <b/>
      <sz val="24"/>
      <color rgb="FF33B7B7"/>
      <name val="Calibri"/>
      <family val="2"/>
      <scheme val="minor"/>
    </font>
    <font>
      <b/>
      <u/>
      <sz val="18"/>
      <color rgb="FF33B7B7"/>
      <name val="Calibri"/>
      <family val="2"/>
      <scheme val="minor"/>
    </font>
    <font>
      <sz val="8"/>
      <color rgb="FFFF0000"/>
      <name val="Calibri"/>
      <family val="2"/>
    </font>
    <font>
      <b/>
      <sz val="10"/>
      <color rgb="FF694074"/>
      <name val="Calibri"/>
      <family val="2"/>
      <scheme val="minor"/>
    </font>
    <font>
      <sz val="11"/>
      <color rgb="FF646363"/>
      <name val="Calibri"/>
      <family val="2"/>
      <scheme val="minor"/>
    </font>
    <font>
      <i/>
      <sz val="9"/>
      <color rgb="FF646363"/>
      <name val="Calibri"/>
      <family val="2"/>
      <scheme val="minor"/>
    </font>
    <font>
      <sz val="8"/>
      <color rgb="FF646363"/>
      <name val="Calibri"/>
      <family val="2"/>
      <scheme val="minor"/>
    </font>
    <font>
      <u/>
      <sz val="8"/>
      <color rgb="FF646363"/>
      <name val="Calibri"/>
      <family val="2"/>
      <scheme val="minor"/>
    </font>
    <font>
      <b/>
      <sz val="11"/>
      <color rgb="FF646363"/>
      <name val="Calibri"/>
      <family val="2"/>
      <scheme val="minor"/>
    </font>
    <font>
      <b/>
      <sz val="11"/>
      <color rgb="FFFF0000"/>
      <name val="Calibri"/>
      <family val="2"/>
      <scheme val="minor"/>
    </font>
    <font>
      <b/>
      <sz val="9"/>
      <color rgb="FFFF0000"/>
      <name val="Calibri"/>
      <family val="2"/>
      <scheme val="minor"/>
    </font>
    <font>
      <i/>
      <sz val="9"/>
      <color theme="0"/>
      <name val="Calibri"/>
      <family val="2"/>
      <scheme val="minor"/>
    </font>
    <font>
      <sz val="11"/>
      <name val="Calibri"/>
      <family val="2"/>
      <scheme val="minor"/>
    </font>
    <font>
      <b/>
      <sz val="11"/>
      <color rgb="FF215191"/>
      <name val="Calibri"/>
      <family val="2"/>
      <scheme val="minor"/>
    </font>
    <font>
      <sz val="11"/>
      <color rgb="FF215191"/>
      <name val="Calibri"/>
      <family val="2"/>
      <scheme val="minor"/>
    </font>
    <font>
      <b/>
      <sz val="22"/>
      <color rgb="FF215191"/>
      <name val="Pole Emploi PRO"/>
      <family val="3"/>
    </font>
    <font>
      <b/>
      <u/>
      <sz val="22"/>
      <color rgb="FF215191"/>
      <name val="Pole Emploi PRO"/>
      <family val="3"/>
    </font>
    <font>
      <b/>
      <sz val="14"/>
      <color rgb="FF215191"/>
      <name val="Calibri"/>
      <family val="2"/>
    </font>
    <font>
      <b/>
      <sz val="14"/>
      <color rgb="FF33B7B7"/>
      <name val="Calibri"/>
      <family val="2"/>
    </font>
    <font>
      <sz val="14"/>
      <color rgb="FF215191"/>
      <name val="Calibri"/>
      <family val="2"/>
      <scheme val="minor"/>
    </font>
    <font>
      <i/>
      <sz val="10"/>
      <color theme="1"/>
      <name val="Calibri"/>
      <family val="2"/>
      <scheme val="minor"/>
    </font>
    <font>
      <sz val="11"/>
      <color theme="1"/>
      <name val="Century Gothic"/>
      <family val="2"/>
    </font>
    <font>
      <sz val="12.65"/>
      <color theme="1"/>
      <name val="Calibri"/>
      <family val="2"/>
    </font>
    <font>
      <b/>
      <sz val="24"/>
      <color rgb="FF215191"/>
      <name val="Pole Emploi PRO"/>
      <family val="3"/>
    </font>
    <font>
      <sz val="16"/>
      <color rgb="FFA2BDE2"/>
      <name val="Calibri"/>
      <family val="2"/>
    </font>
    <font>
      <sz val="16"/>
      <color rgb="FF4576B5"/>
      <name val="Calibri"/>
      <family val="2"/>
    </font>
    <font>
      <sz val="11"/>
      <color rgb="FF215191"/>
      <name val="Calibri"/>
      <family val="2"/>
    </font>
    <font>
      <sz val="11"/>
      <color rgb="FF4576B5"/>
      <name val="Calibri"/>
      <family val="2"/>
    </font>
    <font>
      <sz val="11"/>
      <color rgb="FF4576B5"/>
      <name val="Calibri"/>
      <family val="2"/>
      <scheme val="minor"/>
    </font>
    <font>
      <sz val="9"/>
      <color rgb="FF4576B5"/>
      <name val="Calibri"/>
      <family val="2"/>
    </font>
    <font>
      <i/>
      <sz val="9"/>
      <color rgb="FF4576B5"/>
      <name val="Calibri"/>
      <family val="2"/>
      <scheme val="minor"/>
    </font>
    <font>
      <sz val="9"/>
      <color rgb="FF215191"/>
      <name val="Calibri"/>
      <family val="2"/>
      <scheme val="minor"/>
    </font>
    <font>
      <u/>
      <sz val="9"/>
      <color rgb="FF215191"/>
      <name val="Calibri"/>
      <family val="2"/>
      <scheme val="minor"/>
    </font>
  </fonts>
  <fills count="7">
    <fill>
      <patternFill patternType="none"/>
    </fill>
    <fill>
      <patternFill patternType="gray125"/>
    </fill>
    <fill>
      <patternFill patternType="solid">
        <fgColor rgb="FF33B7B7"/>
        <bgColor indexed="64"/>
      </patternFill>
    </fill>
    <fill>
      <patternFill patternType="solid">
        <fgColor theme="0" tint="-4.9989318521683403E-2"/>
        <bgColor indexed="64"/>
      </patternFill>
    </fill>
    <fill>
      <patternFill patternType="solid">
        <fgColor rgb="FF646363"/>
        <bgColor indexed="64"/>
      </patternFill>
    </fill>
    <fill>
      <patternFill patternType="solid">
        <fgColor rgb="FFD0E1F8"/>
        <bgColor indexed="64"/>
      </patternFill>
    </fill>
    <fill>
      <patternFill patternType="solid">
        <fgColor rgb="FF4576B5"/>
        <bgColor indexed="64"/>
      </patternFill>
    </fill>
  </fills>
  <borders count="18">
    <border>
      <left/>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tint="-0.499984740745262"/>
      </bottom>
      <diagonal/>
    </border>
    <border>
      <left style="double">
        <color theme="0" tint="-0.499984740745262"/>
      </left>
      <right style="thin">
        <color theme="0"/>
      </right>
      <top style="thin">
        <color theme="0"/>
      </top>
      <bottom style="thin">
        <color theme="0" tint="-0.499984740745262"/>
      </bottom>
      <diagonal/>
    </border>
    <border>
      <left/>
      <right/>
      <top style="thin">
        <color theme="0"/>
      </top>
      <bottom style="thin">
        <color theme="0" tint="-0.499984740745262"/>
      </bottom>
      <diagonal/>
    </border>
    <border>
      <left/>
      <right/>
      <top style="thin">
        <color theme="0" tint="-0.499984740745262"/>
      </top>
      <bottom style="thin">
        <color theme="0" tint="-0.499984740745262"/>
      </bottom>
      <diagonal/>
    </border>
    <border>
      <left/>
      <right style="thin">
        <color theme="0"/>
      </right>
      <top style="thin">
        <color theme="0" tint="-0.499984740745262"/>
      </top>
      <bottom style="thin">
        <color theme="0" tint="-0.499984740745262"/>
      </bottom>
      <diagonal/>
    </border>
    <border>
      <left style="thin">
        <color theme="0"/>
      </left>
      <right style="double">
        <color theme="0" tint="-0.499984740745262"/>
      </right>
      <top style="thin">
        <color theme="0"/>
      </top>
      <bottom style="thin">
        <color theme="0" tint="-0.499984740745262"/>
      </bottom>
      <diagonal/>
    </border>
    <border>
      <left style="double">
        <color theme="0" tint="-0.499984740745262"/>
      </left>
      <right style="thin">
        <color theme="0"/>
      </right>
      <top style="thin">
        <color theme="0" tint="-0.499984740745262"/>
      </top>
      <bottom style="thin">
        <color theme="0" tint="-0.499984740745262"/>
      </bottom>
      <diagonal/>
    </border>
    <border>
      <left style="thin">
        <color theme="0"/>
      </left>
      <right style="double">
        <color theme="0" tint="-0.499984740745262"/>
      </right>
      <top style="thin">
        <color theme="0" tint="-0.499984740745262"/>
      </top>
      <bottom style="thin">
        <color theme="0" tint="-0.499984740745262"/>
      </bottom>
      <diagonal/>
    </border>
  </borders>
  <cellStyleXfs count="5">
    <xf numFmtId="0" fontId="0" fillId="0" borderId="0"/>
    <xf numFmtId="0" fontId="2"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9" fillId="0" borderId="0"/>
  </cellStyleXfs>
  <cellXfs count="97">
    <xf numFmtId="0" fontId="0" fillId="0" borderId="0" xfId="0"/>
    <xf numFmtId="49" fontId="0" fillId="0" borderId="0" xfId="0" applyNumberFormat="1"/>
    <xf numFmtId="49" fontId="1" fillId="0" borderId="0" xfId="0" applyNumberFormat="1" applyFont="1"/>
    <xf numFmtId="0" fontId="2" fillId="0" borderId="0" xfId="1"/>
    <xf numFmtId="0" fontId="8" fillId="2" borderId="1" xfId="0" applyNumberFormat="1" applyFont="1" applyFill="1" applyBorder="1" applyAlignment="1">
      <alignment horizontal="center" vertical="center" wrapText="1"/>
    </xf>
    <xf numFmtId="0" fontId="4" fillId="0" borderId="0" xfId="0" applyFont="1"/>
    <xf numFmtId="0" fontId="11" fillId="0" borderId="0" xfId="0" applyFont="1"/>
    <xf numFmtId="0" fontId="0" fillId="0" borderId="0" xfId="0" applyFill="1" applyBorder="1"/>
    <xf numFmtId="0" fontId="8" fillId="0" borderId="0" xfId="0" applyNumberFormat="1" applyFont="1" applyFill="1" applyBorder="1" applyAlignment="1">
      <alignment horizontal="center" vertical="center" wrapText="1"/>
    </xf>
    <xf numFmtId="0" fontId="13" fillId="0" borderId="0" xfId="0" applyFont="1" applyAlignment="1">
      <alignment horizontal="center" vertical="center"/>
    </xf>
    <xf numFmtId="0" fontId="12" fillId="0" borderId="0" xfId="0" applyFont="1" applyAlignment="1">
      <alignment horizontal="center"/>
    </xf>
    <xf numFmtId="0" fontId="14" fillId="0" borderId="0" xfId="4" applyFont="1" applyFill="1" applyBorder="1" applyAlignment="1">
      <alignment horizontal="left" vertical="center"/>
    </xf>
    <xf numFmtId="0" fontId="18" fillId="0" borderId="0" xfId="0" applyFont="1" applyAlignment="1">
      <alignment vertical="center"/>
    </xf>
    <xf numFmtId="165" fontId="10" fillId="0" borderId="0" xfId="4" applyNumberFormat="1" applyFont="1" applyFill="1" applyBorder="1" applyAlignment="1">
      <alignment horizontal="left" vertical="center"/>
    </xf>
    <xf numFmtId="0" fontId="19" fillId="0" borderId="0" xfId="0" applyFont="1"/>
    <xf numFmtId="0" fontId="16" fillId="0" borderId="0" xfId="0" applyFont="1" applyAlignment="1">
      <alignment vertical="center"/>
    </xf>
    <xf numFmtId="0" fontId="0" fillId="0" borderId="0" xfId="0" applyAlignment="1">
      <alignment wrapText="1"/>
    </xf>
    <xf numFmtId="0" fontId="6" fillId="0" borderId="0" xfId="0" applyFont="1"/>
    <xf numFmtId="0" fontId="22" fillId="0" borderId="0" xfId="4" applyFont="1" applyFill="1" applyBorder="1" applyAlignment="1">
      <alignment horizontal="left" vertical="center" wrapText="1"/>
    </xf>
    <xf numFmtId="9" fontId="23" fillId="0" borderId="0" xfId="3" applyFont="1" applyFill="1" applyBorder="1"/>
    <xf numFmtId="0" fontId="6" fillId="0" borderId="0" xfId="0" applyFont="1" applyAlignment="1">
      <alignment vertical="center"/>
    </xf>
    <xf numFmtId="9" fontId="6" fillId="0" borderId="0" xfId="3" applyFont="1"/>
    <xf numFmtId="9" fontId="6" fillId="0" borderId="0" xfId="3" applyNumberFormat="1" applyFont="1"/>
    <xf numFmtId="0" fontId="24" fillId="0" borderId="0" xfId="0" applyFont="1" applyAlignment="1">
      <alignment horizontal="center" vertical="center"/>
    </xf>
    <xf numFmtId="0" fontId="25" fillId="0" borderId="0" xfId="0" applyFont="1" applyAlignment="1">
      <alignment horizontal="center" vertical="center"/>
    </xf>
    <xf numFmtId="0" fontId="26" fillId="0" borderId="0" xfId="0" applyFont="1"/>
    <xf numFmtId="0" fontId="27" fillId="0" borderId="0" xfId="0" applyNumberFormat="1" applyFont="1" applyFill="1" applyBorder="1" applyAlignment="1">
      <alignment horizontal="left" vertical="center"/>
    </xf>
    <xf numFmtId="0" fontId="28" fillId="0" borderId="0" xfId="0" applyFont="1"/>
    <xf numFmtId="0" fontId="22" fillId="0" borderId="0" xfId="4" applyFont="1" applyFill="1" applyBorder="1" applyAlignment="1">
      <alignment horizontal="left" vertical="center" wrapText="1"/>
    </xf>
    <xf numFmtId="0" fontId="12" fillId="0" borderId="0" xfId="0" applyFont="1" applyAlignment="1">
      <alignment horizontal="center"/>
    </xf>
    <xf numFmtId="49" fontId="0" fillId="0" borderId="0" xfId="0" applyNumberFormat="1" applyAlignment="1">
      <alignment horizontal="center" vertical="top" wrapText="1"/>
    </xf>
    <xf numFmtId="0" fontId="33" fillId="0" borderId="0" xfId="4" applyFont="1" applyFill="1" applyBorder="1" applyAlignment="1">
      <alignment horizontal="left" vertical="center"/>
    </xf>
    <xf numFmtId="9" fontId="4" fillId="0" borderId="0" xfId="3" applyFont="1" applyFill="1" applyBorder="1"/>
    <xf numFmtId="0" fontId="34" fillId="0" borderId="0" xfId="0" applyFont="1" applyAlignment="1">
      <alignment vertical="center" wrapText="1"/>
    </xf>
    <xf numFmtId="0" fontId="36" fillId="0" borderId="0" xfId="0" applyFont="1" applyAlignment="1">
      <alignment vertical="center" wrapText="1"/>
    </xf>
    <xf numFmtId="0" fontId="37" fillId="0" borderId="0" xfId="0" applyFont="1" applyAlignment="1">
      <alignment vertical="center"/>
    </xf>
    <xf numFmtId="0" fontId="17" fillId="0" borderId="0" xfId="0" applyFont="1" applyAlignment="1">
      <alignment vertical="center" wrapText="1"/>
    </xf>
    <xf numFmtId="0" fontId="35" fillId="0" borderId="0" xfId="0" applyFont="1" applyAlignment="1">
      <alignment horizontal="center" vertical="center"/>
    </xf>
    <xf numFmtId="166" fontId="39" fillId="0" borderId="0" xfId="0" applyNumberFormat="1" applyFont="1" applyAlignment="1">
      <alignment horizontal="center" vertical="center"/>
    </xf>
    <xf numFmtId="0" fontId="40" fillId="0" borderId="0" xfId="0" applyFont="1"/>
    <xf numFmtId="0" fontId="41" fillId="0" borderId="0" xfId="0" applyNumberFormat="1" applyFont="1" applyFill="1" applyBorder="1" applyAlignment="1">
      <alignment horizontal="left" vertical="center"/>
    </xf>
    <xf numFmtId="167" fontId="6" fillId="0" borderId="0" xfId="0" applyNumberFormat="1" applyFont="1"/>
    <xf numFmtId="0" fontId="42" fillId="0" borderId="0" xfId="0" applyFont="1" applyAlignment="1">
      <alignment vertical="center" wrapText="1"/>
    </xf>
    <xf numFmtId="0" fontId="43" fillId="0" borderId="0" xfId="0" applyFont="1"/>
    <xf numFmtId="0" fontId="44" fillId="0" borderId="0" xfId="0" applyFont="1"/>
    <xf numFmtId="0" fontId="45" fillId="0" borderId="0" xfId="0" applyFont="1"/>
    <xf numFmtId="0" fontId="48" fillId="0" borderId="0" xfId="0" applyFont="1"/>
    <xf numFmtId="0" fontId="49" fillId="0" borderId="0" xfId="0" applyFont="1"/>
    <xf numFmtId="49" fontId="50" fillId="0" borderId="0" xfId="0" applyNumberFormat="1" applyFont="1" applyAlignment="1">
      <alignment horizontal="center" vertical="top" wrapText="1"/>
    </xf>
    <xf numFmtId="0" fontId="31" fillId="0" borderId="0" xfId="0" applyFont="1" applyAlignment="1">
      <alignment vertical="center"/>
    </xf>
    <xf numFmtId="0" fontId="55" fillId="0" borderId="0" xfId="0" applyFont="1" applyAlignment="1">
      <alignment horizontal="right" vertical="center"/>
    </xf>
    <xf numFmtId="0" fontId="56" fillId="0" borderId="0" xfId="0" applyFont="1" applyAlignment="1">
      <alignment horizontal="right" vertical="center"/>
    </xf>
    <xf numFmtId="0" fontId="58" fillId="0" borderId="0" xfId="0" applyFont="1"/>
    <xf numFmtId="0" fontId="59" fillId="0" borderId="0" xfId="0" applyFont="1"/>
    <xf numFmtId="0" fontId="60" fillId="0" borderId="0" xfId="0" applyFont="1" applyAlignment="1">
      <alignment horizontal="center"/>
    </xf>
    <xf numFmtId="0" fontId="61" fillId="0" borderId="0" xfId="0" applyFont="1" applyAlignment="1">
      <alignment vertical="center" wrapText="1"/>
    </xf>
    <xf numFmtId="0" fontId="7" fillId="5" borderId="1" xfId="0" applyFont="1" applyFill="1" applyBorder="1" applyAlignment="1">
      <alignment horizontal="left" vertical="center" wrapText="1"/>
    </xf>
    <xf numFmtId="0" fontId="57" fillId="0" borderId="0" xfId="0" applyFont="1" applyAlignment="1">
      <alignment horizontal="center" vertical="center"/>
    </xf>
    <xf numFmtId="0" fontId="10" fillId="0" borderId="12" xfId="2" applyNumberFormat="1" applyFont="1" applyFill="1" applyBorder="1" applyAlignment="1">
      <alignment horizontal="right" vertical="center" indent="2"/>
    </xf>
    <xf numFmtId="0" fontId="10" fillId="0" borderId="12" xfId="4" applyFont="1" applyFill="1" applyBorder="1" applyAlignment="1">
      <alignment horizontal="left" vertical="center" wrapText="1"/>
    </xf>
    <xf numFmtId="164" fontId="10" fillId="0" borderId="10" xfId="2" applyNumberFormat="1" applyFont="1" applyFill="1" applyBorder="1" applyAlignment="1">
      <alignment horizontal="right" vertical="center" indent="1"/>
    </xf>
    <xf numFmtId="0" fontId="10" fillId="0" borderId="13" xfId="4" applyFont="1" applyFill="1" applyBorder="1" applyAlignment="1">
      <alignment horizontal="left" vertical="center" wrapText="1"/>
    </xf>
    <xf numFmtId="164" fontId="10" fillId="0" borderId="14" xfId="2" applyNumberFormat="1" applyFont="1" applyFill="1" applyBorder="1" applyAlignment="1">
      <alignment horizontal="right" vertical="center" indent="1"/>
    </xf>
    <xf numFmtId="0" fontId="10" fillId="0" borderId="10" xfId="2" applyNumberFormat="1" applyFont="1" applyFill="1" applyBorder="1" applyAlignment="1">
      <alignment horizontal="right" vertical="center" indent="2"/>
    </xf>
    <xf numFmtId="0" fontId="10" fillId="0" borderId="11" xfId="2" applyNumberFormat="1" applyFont="1" applyFill="1" applyBorder="1" applyAlignment="1">
      <alignment horizontal="right" vertical="center" indent="2"/>
    </xf>
    <xf numFmtId="168" fontId="10" fillId="0" borderId="15" xfId="2" applyNumberFormat="1" applyFont="1" applyFill="1" applyBorder="1" applyAlignment="1">
      <alignment horizontal="right" vertical="center" indent="2"/>
    </xf>
    <xf numFmtId="166" fontId="10" fillId="0" borderId="11" xfId="3" applyNumberFormat="1" applyFont="1" applyFill="1" applyBorder="1" applyAlignment="1">
      <alignment horizontal="right" vertical="center" indent="2"/>
    </xf>
    <xf numFmtId="0" fontId="10" fillId="0" borderId="14" xfId="2" applyNumberFormat="1" applyFont="1" applyFill="1" applyBorder="1" applyAlignment="1">
      <alignment horizontal="right" vertical="center" indent="2"/>
    </xf>
    <xf numFmtId="0" fontId="10" fillId="0" borderId="13" xfId="2" applyNumberFormat="1" applyFont="1" applyFill="1" applyBorder="1" applyAlignment="1">
      <alignment horizontal="right" vertical="center" indent="2"/>
    </xf>
    <xf numFmtId="0" fontId="10" fillId="0" borderId="16" xfId="2" applyNumberFormat="1" applyFont="1" applyFill="1" applyBorder="1" applyAlignment="1">
      <alignment horizontal="right" vertical="center" indent="2"/>
    </xf>
    <xf numFmtId="168" fontId="10" fillId="0" borderId="17" xfId="2" applyNumberFormat="1" applyFont="1" applyFill="1" applyBorder="1" applyAlignment="1">
      <alignment horizontal="right" vertical="center" indent="2"/>
    </xf>
    <xf numFmtId="166" fontId="10" fillId="0" borderId="16" xfId="3" applyNumberFormat="1" applyFont="1" applyFill="1" applyBorder="1" applyAlignment="1">
      <alignment horizontal="right" vertical="center" indent="2"/>
    </xf>
    <xf numFmtId="164" fontId="62" fillId="0" borderId="14" xfId="2" applyNumberFormat="1" applyFont="1" applyFill="1" applyBorder="1" applyAlignment="1">
      <alignment horizontal="right" vertical="center" indent="1"/>
    </xf>
    <xf numFmtId="0" fontId="0" fillId="0" borderId="0" xfId="0" applyAlignment="1">
      <alignment horizontal="left" vertical="top" wrapText="1"/>
    </xf>
    <xf numFmtId="49" fontId="0" fillId="0" borderId="0" xfId="0" applyNumberFormat="1" applyAlignment="1">
      <alignment horizontal="left" vertical="center" wrapText="1"/>
    </xf>
    <xf numFmtId="49" fontId="0" fillId="0" borderId="0" xfId="0" applyNumberFormat="1" applyAlignment="1">
      <alignment horizontal="left" vertical="top" wrapText="1"/>
    </xf>
    <xf numFmtId="0" fontId="46" fillId="0" borderId="0" xfId="0" applyFont="1" applyAlignment="1">
      <alignment horizontal="center" vertical="center"/>
    </xf>
    <xf numFmtId="49" fontId="51" fillId="0" borderId="0" xfId="0" applyNumberFormat="1" applyFont="1" applyAlignment="1">
      <alignment horizontal="left" vertical="center" wrapText="1"/>
    </xf>
    <xf numFmtId="0" fontId="29" fillId="0" borderId="0" xfId="4" applyFont="1" applyFill="1" applyBorder="1" applyAlignment="1">
      <alignment horizontal="left" vertical="top" wrapText="1"/>
    </xf>
    <xf numFmtId="0" fontId="7" fillId="5" borderId="9" xfId="0" applyFont="1" applyFill="1" applyBorder="1" applyAlignment="1">
      <alignment horizontal="left" vertical="center" wrapText="1"/>
    </xf>
    <xf numFmtId="0" fontId="7" fillId="5" borderId="7" xfId="0" applyFont="1" applyFill="1" applyBorder="1" applyAlignment="1">
      <alignment horizontal="left" vertical="center" wrapText="1"/>
    </xf>
    <xf numFmtId="0" fontId="8" fillId="2" borderId="3" xfId="0" applyNumberFormat="1" applyFont="1" applyFill="1" applyBorder="1" applyAlignment="1">
      <alignment horizontal="center" vertical="center" wrapText="1"/>
    </xf>
    <xf numFmtId="0" fontId="8" fillId="2" borderId="6" xfId="0" applyNumberFormat="1" applyFont="1" applyFill="1" applyBorder="1" applyAlignment="1">
      <alignment horizontal="center" vertical="center" wrapText="1"/>
    </xf>
    <xf numFmtId="0" fontId="8" fillId="2" borderId="4" xfId="0" applyNumberFormat="1" applyFont="1" applyFill="1" applyBorder="1" applyAlignment="1">
      <alignment horizontal="center" vertical="center" wrapText="1"/>
    </xf>
    <xf numFmtId="0" fontId="8" fillId="2" borderId="7" xfId="0" applyNumberFormat="1" applyFont="1" applyFill="1" applyBorder="1" applyAlignment="1">
      <alignment horizontal="center" vertical="center" wrapText="1"/>
    </xf>
    <xf numFmtId="0" fontId="8" fillId="6" borderId="4" xfId="0" applyNumberFormat="1" applyFont="1" applyFill="1" applyBorder="1" applyAlignment="1">
      <alignment horizontal="center" vertical="center" wrapText="1"/>
    </xf>
    <xf numFmtId="0" fontId="8" fillId="6" borderId="7" xfId="0" applyNumberFormat="1" applyFont="1" applyFill="1" applyBorder="1" applyAlignment="1">
      <alignment horizontal="center" vertical="center" wrapText="1"/>
    </xf>
    <xf numFmtId="0" fontId="62" fillId="5" borderId="4" xfId="0" applyNumberFormat="1" applyFont="1" applyFill="1" applyBorder="1" applyAlignment="1">
      <alignment horizontal="center" vertical="center" wrapText="1"/>
    </xf>
    <xf numFmtId="0" fontId="62" fillId="5" borderId="7" xfId="0" applyNumberFormat="1" applyFont="1" applyFill="1" applyBorder="1" applyAlignment="1">
      <alignment horizontal="center" vertical="center" wrapText="1"/>
    </xf>
    <xf numFmtId="0" fontId="8" fillId="4" borderId="5" xfId="0" applyNumberFormat="1" applyFont="1" applyFill="1" applyBorder="1" applyAlignment="1">
      <alignment horizontal="center" vertical="center" wrapText="1"/>
    </xf>
    <xf numFmtId="0" fontId="8" fillId="4" borderId="8" xfId="0" applyNumberFormat="1" applyFont="1" applyFill="1" applyBorder="1" applyAlignment="1">
      <alignment horizontal="center" vertical="center" wrapText="1"/>
    </xf>
    <xf numFmtId="0" fontId="54" fillId="0" borderId="0" xfId="0" applyFont="1" applyAlignment="1">
      <alignment horizontal="left"/>
    </xf>
    <xf numFmtId="0" fontId="0" fillId="0" borderId="2" xfId="0" applyBorder="1" applyAlignment="1">
      <alignment horizontal="center"/>
    </xf>
    <xf numFmtId="0" fontId="32" fillId="0" borderId="0" xfId="0" applyFont="1" applyAlignment="1">
      <alignment horizontal="center"/>
    </xf>
    <xf numFmtId="0" fontId="0" fillId="3" borderId="0" xfId="0" applyFill="1" applyAlignment="1">
      <alignment horizontal="left" vertical="center" wrapText="1"/>
    </xf>
    <xf numFmtId="0" fontId="34" fillId="0" borderId="0" xfId="0" applyFont="1" applyAlignment="1">
      <alignment horizontal="center" vertical="center" wrapText="1"/>
    </xf>
    <xf numFmtId="0" fontId="36" fillId="0" borderId="0" xfId="0" applyFont="1" applyAlignment="1">
      <alignment horizontal="left" vertical="center" wrapText="1"/>
    </xf>
  </cellXfs>
  <cellStyles count="5">
    <cellStyle name="Lien hypertexte" xfId="1" builtinId="8"/>
    <cellStyle name="Milliers" xfId="2" builtinId="3"/>
    <cellStyle name="Normal" xfId="0" builtinId="0"/>
    <cellStyle name="Normal_maquette" xfId="4"/>
    <cellStyle name="Pourcentage" xfId="3" builtinId="5"/>
  </cellStyles>
  <dxfs count="390">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fgColor rgb="FF4576B5"/>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
      <font>
        <color theme="0"/>
      </font>
      <fill>
        <patternFill patternType="solid">
          <fgColor rgb="FF33B7B7"/>
          <bgColor rgb="FF33B7B7"/>
        </patternFill>
      </fill>
    </dxf>
    <dxf>
      <font>
        <color theme="0"/>
      </font>
      <fill>
        <patternFill>
          <bgColor rgb="FF8BD2D4"/>
        </patternFill>
      </fill>
    </dxf>
    <dxf>
      <font>
        <color theme="0"/>
      </font>
      <fill>
        <patternFill>
          <bgColor theme="0" tint="-0.24994659260841701"/>
        </patternFill>
      </fill>
    </dxf>
    <dxf>
      <font>
        <color theme="0"/>
      </font>
      <fill>
        <patternFill>
          <bgColor rgb="FFA2BDE2"/>
        </patternFill>
      </fill>
    </dxf>
    <dxf>
      <font>
        <color theme="0"/>
      </font>
      <fill>
        <patternFill>
          <bgColor rgb="FF4576B5"/>
        </patternFill>
      </fill>
    </dxf>
  </dxfs>
  <tableStyles count="0" defaultTableStyle="TableStyleMedium2" defaultPivotStyle="PivotStyleLight16"/>
  <colors>
    <mruColors>
      <color rgb="FF4576B5"/>
      <color rgb="FFA2BDE2"/>
      <color rgb="FF215191"/>
      <color rgb="FFD0E1F8"/>
      <color rgb="FF33B7B7"/>
      <color rgb="FF646363"/>
      <color rgb="FFB49FB9"/>
      <color rgb="FF8F7097"/>
      <color rgb="FF8BD2D4"/>
      <color rgb="FF6940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Normandie!$W$16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Normandie!$V$17:$V$30</c:f>
              <c:strCache>
                <c:ptCount val="14"/>
                <c:pt idx="0">
                  <c:v>Installation et maintenance</c:v>
                </c:pt>
                <c:pt idx="1">
                  <c:v>Santé</c:v>
                </c:pt>
                <c:pt idx="2">
                  <c:v>Industrie</c:v>
                </c:pt>
                <c:pt idx="3">
                  <c:v>Construction, bâtiment et travaux publics</c:v>
                </c:pt>
                <c:pt idx="4">
                  <c:v>Support à l'entreprise</c:v>
                </c:pt>
                <c:pt idx="5">
                  <c:v>Transport et logistique</c:v>
                </c:pt>
                <c:pt idx="6">
                  <c:v>Communication, média et multimédia</c:v>
                </c:pt>
                <c:pt idx="7">
                  <c:v>Services à la personne et à la collectivité</c:v>
                </c:pt>
                <c:pt idx="8">
                  <c:v>Spectacle</c:v>
                </c:pt>
                <c:pt idx="9">
                  <c:v>Hôtellerie-restauration, tourisme, loisirs et animation</c:v>
                </c:pt>
                <c:pt idx="10">
                  <c:v>Commerce, vente et grande distribution</c:v>
                </c:pt>
                <c:pt idx="11">
                  <c:v>Banque, assurance, immobilier</c:v>
                </c:pt>
                <c:pt idx="12">
                  <c:v>Arts et façonnage d'ouvrages d'art</c:v>
                </c:pt>
                <c:pt idx="13">
                  <c:v>Agriculture et pêche, espaces naturels et espaces verts, soins aux animaux</c:v>
                </c:pt>
              </c:strCache>
            </c:strRef>
          </c:cat>
          <c:val>
            <c:numRef>
              <c:f>Normandie!$W$17:$W$30</c:f>
              <c:numCache>
                <c:formatCode>0;\-0;;@</c:formatCode>
                <c:ptCount val="14"/>
                <c:pt idx="0">
                  <c:v>0</c:v>
                </c:pt>
                <c:pt idx="1">
                  <c:v>0</c:v>
                </c:pt>
                <c:pt idx="2">
                  <c:v>0</c:v>
                </c:pt>
                <c:pt idx="3">
                  <c:v>0</c:v>
                </c:pt>
                <c:pt idx="4">
                  <c:v>1</c:v>
                </c:pt>
                <c:pt idx="5">
                  <c:v>2</c:v>
                </c:pt>
                <c:pt idx="6">
                  <c:v>6</c:v>
                </c:pt>
                <c:pt idx="7">
                  <c:v>20</c:v>
                </c:pt>
                <c:pt idx="8">
                  <c:v>21</c:v>
                </c:pt>
                <c:pt idx="9">
                  <c:v>1</c:v>
                </c:pt>
                <c:pt idx="10">
                  <c:v>0</c:v>
                </c:pt>
                <c:pt idx="11">
                  <c:v>1</c:v>
                </c:pt>
                <c:pt idx="12">
                  <c:v>1</c:v>
                </c:pt>
                <c:pt idx="13">
                  <c:v>1</c:v>
                </c:pt>
              </c:numCache>
            </c:numRef>
          </c:val>
        </c:ser>
        <c:ser>
          <c:idx val="1"/>
          <c:order val="1"/>
          <c:tx>
            <c:strRef>
              <c:f>Normandie!$X$16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Normandie!$V$17:$V$30</c:f>
              <c:strCache>
                <c:ptCount val="14"/>
                <c:pt idx="0">
                  <c:v>Installation et maintenance</c:v>
                </c:pt>
                <c:pt idx="1">
                  <c:v>Santé</c:v>
                </c:pt>
                <c:pt idx="2">
                  <c:v>Industrie</c:v>
                </c:pt>
                <c:pt idx="3">
                  <c:v>Construction, bâtiment et travaux publics</c:v>
                </c:pt>
                <c:pt idx="4">
                  <c:v>Support à l'entreprise</c:v>
                </c:pt>
                <c:pt idx="5">
                  <c:v>Transport et logistique</c:v>
                </c:pt>
                <c:pt idx="6">
                  <c:v>Communication, média et multimédia</c:v>
                </c:pt>
                <c:pt idx="7">
                  <c:v>Services à la personne et à la collectivité</c:v>
                </c:pt>
                <c:pt idx="8">
                  <c:v>Spectacle</c:v>
                </c:pt>
                <c:pt idx="9">
                  <c:v>Hôtellerie-restauration, tourisme, loisirs et animation</c:v>
                </c:pt>
                <c:pt idx="10">
                  <c:v>Commerce, vente et grande distribution</c:v>
                </c:pt>
                <c:pt idx="11">
                  <c:v>Banque, assurance, immobilier</c:v>
                </c:pt>
                <c:pt idx="12">
                  <c:v>Arts et façonnage d'ouvrages d'art</c:v>
                </c:pt>
                <c:pt idx="13">
                  <c:v>Agriculture et pêche, espaces naturels et espaces verts, soins aux animaux</c:v>
                </c:pt>
              </c:strCache>
            </c:strRef>
          </c:cat>
          <c:val>
            <c:numRef>
              <c:f>Normandie!$X$17:$X$30</c:f>
              <c:numCache>
                <c:formatCode>0;\-0;;@</c:formatCode>
                <c:ptCount val="14"/>
                <c:pt idx="0">
                  <c:v>1</c:v>
                </c:pt>
                <c:pt idx="1">
                  <c:v>1</c:v>
                </c:pt>
                <c:pt idx="2">
                  <c:v>5</c:v>
                </c:pt>
                <c:pt idx="3">
                  <c:v>0</c:v>
                </c:pt>
                <c:pt idx="4">
                  <c:v>14</c:v>
                </c:pt>
                <c:pt idx="5">
                  <c:v>3</c:v>
                </c:pt>
                <c:pt idx="6">
                  <c:v>5</c:v>
                </c:pt>
                <c:pt idx="7">
                  <c:v>12</c:v>
                </c:pt>
                <c:pt idx="8">
                  <c:v>0</c:v>
                </c:pt>
                <c:pt idx="9">
                  <c:v>6</c:v>
                </c:pt>
                <c:pt idx="10">
                  <c:v>10</c:v>
                </c:pt>
                <c:pt idx="11">
                  <c:v>10</c:v>
                </c:pt>
                <c:pt idx="12">
                  <c:v>5</c:v>
                </c:pt>
                <c:pt idx="13">
                  <c:v>1</c:v>
                </c:pt>
              </c:numCache>
            </c:numRef>
          </c:val>
        </c:ser>
        <c:ser>
          <c:idx val="2"/>
          <c:order val="2"/>
          <c:tx>
            <c:strRef>
              <c:f>Normandie!$Y$16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Normandie!$V$17:$V$30</c:f>
              <c:strCache>
                <c:ptCount val="14"/>
                <c:pt idx="0">
                  <c:v>Installation et maintenance</c:v>
                </c:pt>
                <c:pt idx="1">
                  <c:v>Santé</c:v>
                </c:pt>
                <c:pt idx="2">
                  <c:v>Industrie</c:v>
                </c:pt>
                <c:pt idx="3">
                  <c:v>Construction, bâtiment et travaux publics</c:v>
                </c:pt>
                <c:pt idx="4">
                  <c:v>Support à l'entreprise</c:v>
                </c:pt>
                <c:pt idx="5">
                  <c:v>Transport et logistique</c:v>
                </c:pt>
                <c:pt idx="6">
                  <c:v>Communication, média et multimédia</c:v>
                </c:pt>
                <c:pt idx="7">
                  <c:v>Services à la personne et à la collectivité</c:v>
                </c:pt>
                <c:pt idx="8">
                  <c:v>Spectacle</c:v>
                </c:pt>
                <c:pt idx="9">
                  <c:v>Hôtellerie-restauration, tourisme, loisirs et animation</c:v>
                </c:pt>
                <c:pt idx="10">
                  <c:v>Commerce, vente et grande distribution</c:v>
                </c:pt>
                <c:pt idx="11">
                  <c:v>Banque, assurance, immobilier</c:v>
                </c:pt>
                <c:pt idx="12">
                  <c:v>Arts et façonnage d'ouvrages d'art</c:v>
                </c:pt>
                <c:pt idx="13">
                  <c:v>Agriculture et pêche, espaces naturels et espaces verts, soins aux animaux</c:v>
                </c:pt>
              </c:strCache>
            </c:strRef>
          </c:cat>
          <c:val>
            <c:numRef>
              <c:f>Normandie!$Y$17:$Y$30</c:f>
              <c:numCache>
                <c:formatCode>0;\-0;;@</c:formatCode>
                <c:ptCount val="14"/>
                <c:pt idx="0">
                  <c:v>2</c:v>
                </c:pt>
                <c:pt idx="1">
                  <c:v>0</c:v>
                </c:pt>
                <c:pt idx="2">
                  <c:v>19</c:v>
                </c:pt>
                <c:pt idx="3">
                  <c:v>6</c:v>
                </c:pt>
                <c:pt idx="4">
                  <c:v>18</c:v>
                </c:pt>
                <c:pt idx="5">
                  <c:v>21</c:v>
                </c:pt>
                <c:pt idx="6">
                  <c:v>3</c:v>
                </c:pt>
                <c:pt idx="7">
                  <c:v>9</c:v>
                </c:pt>
                <c:pt idx="8">
                  <c:v>1</c:v>
                </c:pt>
                <c:pt idx="9">
                  <c:v>17</c:v>
                </c:pt>
                <c:pt idx="10">
                  <c:v>20</c:v>
                </c:pt>
                <c:pt idx="11">
                  <c:v>4</c:v>
                </c:pt>
                <c:pt idx="12">
                  <c:v>8</c:v>
                </c:pt>
                <c:pt idx="13">
                  <c:v>16</c:v>
                </c:pt>
              </c:numCache>
            </c:numRef>
          </c:val>
        </c:ser>
        <c:ser>
          <c:idx val="3"/>
          <c:order val="3"/>
          <c:tx>
            <c:strRef>
              <c:f>Normandie!$Z$16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Normandie!$V$17:$V$30</c:f>
              <c:strCache>
                <c:ptCount val="14"/>
                <c:pt idx="0">
                  <c:v>Installation et maintenance</c:v>
                </c:pt>
                <c:pt idx="1">
                  <c:v>Santé</c:v>
                </c:pt>
                <c:pt idx="2">
                  <c:v>Industrie</c:v>
                </c:pt>
                <c:pt idx="3">
                  <c:v>Construction, bâtiment et travaux publics</c:v>
                </c:pt>
                <c:pt idx="4">
                  <c:v>Support à l'entreprise</c:v>
                </c:pt>
                <c:pt idx="5">
                  <c:v>Transport et logistique</c:v>
                </c:pt>
                <c:pt idx="6">
                  <c:v>Communication, média et multimédia</c:v>
                </c:pt>
                <c:pt idx="7">
                  <c:v>Services à la personne et à la collectivité</c:v>
                </c:pt>
                <c:pt idx="8">
                  <c:v>Spectacle</c:v>
                </c:pt>
                <c:pt idx="9">
                  <c:v>Hôtellerie-restauration, tourisme, loisirs et animation</c:v>
                </c:pt>
                <c:pt idx="10">
                  <c:v>Commerce, vente et grande distribution</c:v>
                </c:pt>
                <c:pt idx="11">
                  <c:v>Banque, assurance, immobilier</c:v>
                </c:pt>
                <c:pt idx="12">
                  <c:v>Arts et façonnage d'ouvrages d'art</c:v>
                </c:pt>
                <c:pt idx="13">
                  <c:v>Agriculture et pêche, espaces naturels et espaces verts, soins aux animaux</c:v>
                </c:pt>
              </c:strCache>
            </c:strRef>
          </c:cat>
          <c:val>
            <c:numRef>
              <c:f>Normandie!$Z$17:$Z$30</c:f>
              <c:numCache>
                <c:formatCode>0;\-0;;@</c:formatCode>
                <c:ptCount val="14"/>
                <c:pt idx="0">
                  <c:v>17</c:v>
                </c:pt>
                <c:pt idx="1">
                  <c:v>23</c:v>
                </c:pt>
                <c:pt idx="2">
                  <c:v>52</c:v>
                </c:pt>
                <c:pt idx="3">
                  <c:v>26</c:v>
                </c:pt>
                <c:pt idx="4">
                  <c:v>8</c:v>
                </c:pt>
                <c:pt idx="5">
                  <c:v>9</c:v>
                </c:pt>
                <c:pt idx="6">
                  <c:v>8</c:v>
                </c:pt>
                <c:pt idx="7">
                  <c:v>27</c:v>
                </c:pt>
                <c:pt idx="8">
                  <c:v>0</c:v>
                </c:pt>
                <c:pt idx="9">
                  <c:v>6</c:v>
                </c:pt>
                <c:pt idx="10">
                  <c:v>9</c:v>
                </c:pt>
                <c:pt idx="11">
                  <c:v>10</c:v>
                </c:pt>
                <c:pt idx="12">
                  <c:v>5</c:v>
                </c:pt>
                <c:pt idx="13">
                  <c:v>12</c:v>
                </c:pt>
              </c:numCache>
            </c:numRef>
          </c:val>
        </c:ser>
        <c:ser>
          <c:idx val="4"/>
          <c:order val="4"/>
          <c:tx>
            <c:strRef>
              <c:f>Normandie!$AA$16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Normandie!$V$17:$V$30</c:f>
              <c:strCache>
                <c:ptCount val="14"/>
                <c:pt idx="0">
                  <c:v>Installation et maintenance</c:v>
                </c:pt>
                <c:pt idx="1">
                  <c:v>Santé</c:v>
                </c:pt>
                <c:pt idx="2">
                  <c:v>Industrie</c:v>
                </c:pt>
                <c:pt idx="3">
                  <c:v>Construction, bâtiment et travaux publics</c:v>
                </c:pt>
                <c:pt idx="4">
                  <c:v>Support à l'entreprise</c:v>
                </c:pt>
                <c:pt idx="5">
                  <c:v>Transport et logistique</c:v>
                </c:pt>
                <c:pt idx="6">
                  <c:v>Communication, média et multimédia</c:v>
                </c:pt>
                <c:pt idx="7">
                  <c:v>Services à la personne et à la collectivité</c:v>
                </c:pt>
                <c:pt idx="8">
                  <c:v>Spectacle</c:v>
                </c:pt>
                <c:pt idx="9">
                  <c:v>Hôtellerie-restauration, tourisme, loisirs et animation</c:v>
                </c:pt>
                <c:pt idx="10">
                  <c:v>Commerce, vente et grande distribution</c:v>
                </c:pt>
                <c:pt idx="11">
                  <c:v>Banque, assurance, immobilier</c:v>
                </c:pt>
                <c:pt idx="12">
                  <c:v>Arts et façonnage d'ouvrages d'art</c:v>
                </c:pt>
                <c:pt idx="13">
                  <c:v>Agriculture et pêche, espaces naturels et espaces verts, soins aux animaux</c:v>
                </c:pt>
              </c:strCache>
            </c:strRef>
          </c:cat>
          <c:val>
            <c:numRef>
              <c:f>Normandie!$AA$17:$AA$30</c:f>
              <c:numCache>
                <c:formatCode>0;\-0;;@</c:formatCode>
                <c:ptCount val="14"/>
                <c:pt idx="0">
                  <c:v>8</c:v>
                </c:pt>
                <c:pt idx="1">
                  <c:v>8</c:v>
                </c:pt>
                <c:pt idx="2">
                  <c:v>18</c:v>
                </c:pt>
                <c:pt idx="3">
                  <c:v>6</c:v>
                </c:pt>
                <c:pt idx="4">
                  <c:v>3</c:v>
                </c:pt>
                <c:pt idx="5">
                  <c:v>2</c:v>
                </c:pt>
                <c:pt idx="6">
                  <c:v>1</c:v>
                </c:pt>
                <c:pt idx="7">
                  <c:v>3</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555866320"/>
        <c:axId val="1555876656"/>
      </c:barChart>
      <c:catAx>
        <c:axId val="1555866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55876656"/>
        <c:crosses val="autoZero"/>
        <c:auto val="1"/>
        <c:lblAlgn val="ctr"/>
        <c:lblOffset val="100"/>
        <c:noMultiLvlLbl val="0"/>
      </c:catAx>
      <c:valAx>
        <c:axId val="1555876656"/>
        <c:scaling>
          <c:orientation val="minMax"/>
        </c:scaling>
        <c:delete val="1"/>
        <c:axPos val="t"/>
        <c:numFmt formatCode="0%" sourceLinked="1"/>
        <c:majorTickMark val="none"/>
        <c:minorTickMark val="none"/>
        <c:tickLblPos val="nextTo"/>
        <c:crossAx val="1555866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'2804'!$W$16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'2804'!$V$17:$V$30</c:f>
              <c:strCache>
                <c:ptCount val="14"/>
                <c:pt idx="0">
                  <c:v>Installation et maintenance</c:v>
                </c:pt>
                <c:pt idx="1">
                  <c:v>Industrie</c:v>
                </c:pt>
                <c:pt idx="2">
                  <c:v>Construction, bâtiment et travaux publics</c:v>
                </c:pt>
                <c:pt idx="3">
                  <c:v>Agriculture et pêche, espaces naturels et espaces verts, soins aux animaux</c:v>
                </c:pt>
                <c:pt idx="4">
                  <c:v>Santé</c:v>
                </c:pt>
                <c:pt idx="5">
                  <c:v>Services à la personne et à la collectivité</c:v>
                </c:pt>
                <c:pt idx="6">
                  <c:v>Arts et façonnage d'ouvrages d'art</c:v>
                </c:pt>
                <c:pt idx="7">
                  <c:v>Commerce, vente et grande distribution</c:v>
                </c:pt>
                <c:pt idx="8">
                  <c:v>Banque, assurance, immobilier</c:v>
                </c:pt>
                <c:pt idx="9">
                  <c:v>Transport et logistique</c:v>
                </c:pt>
                <c:pt idx="10">
                  <c:v>Support à l'entreprise</c:v>
                </c:pt>
                <c:pt idx="11">
                  <c:v>Spectacle</c:v>
                </c:pt>
                <c:pt idx="12">
                  <c:v>Hôtellerie-restauration, tourisme, loisirs et animation</c:v>
                </c:pt>
                <c:pt idx="13">
                  <c:v>Communication, média et multimédia</c:v>
                </c:pt>
              </c:strCache>
            </c:strRef>
          </c:cat>
          <c:val>
            <c:numRef>
              <c:f>'2804'!$W$17:$W$30</c:f>
              <c:numCache>
                <c:formatCode>0;\-0;;@</c:formatCode>
                <c:ptCount val="14"/>
                <c:pt idx="0">
                  <c:v>6</c:v>
                </c:pt>
                <c:pt idx="1">
                  <c:v>55</c:v>
                </c:pt>
                <c:pt idx="2">
                  <c:v>9</c:v>
                </c:pt>
                <c:pt idx="3">
                  <c:v>18</c:v>
                </c:pt>
                <c:pt idx="4">
                  <c:v>11</c:v>
                </c:pt>
                <c:pt idx="5">
                  <c:v>47</c:v>
                </c:pt>
                <c:pt idx="6">
                  <c:v>10</c:v>
                </c:pt>
                <c:pt idx="7">
                  <c:v>13</c:v>
                </c:pt>
                <c:pt idx="8">
                  <c:v>16</c:v>
                </c:pt>
                <c:pt idx="9">
                  <c:v>20</c:v>
                </c:pt>
                <c:pt idx="10">
                  <c:v>17</c:v>
                </c:pt>
                <c:pt idx="11">
                  <c:v>21</c:v>
                </c:pt>
                <c:pt idx="12">
                  <c:v>14</c:v>
                </c:pt>
                <c:pt idx="13">
                  <c:v>22</c:v>
                </c:pt>
              </c:numCache>
            </c:numRef>
          </c:val>
        </c:ser>
        <c:ser>
          <c:idx val="1"/>
          <c:order val="1"/>
          <c:tx>
            <c:strRef>
              <c:f>'2804'!$X$16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'2804'!$V$17:$V$30</c:f>
              <c:strCache>
                <c:ptCount val="14"/>
                <c:pt idx="0">
                  <c:v>Installation et maintenance</c:v>
                </c:pt>
                <c:pt idx="1">
                  <c:v>Industrie</c:v>
                </c:pt>
                <c:pt idx="2">
                  <c:v>Construction, bâtiment et travaux publics</c:v>
                </c:pt>
                <c:pt idx="3">
                  <c:v>Agriculture et pêche, espaces naturels et espaces verts, soins aux animaux</c:v>
                </c:pt>
                <c:pt idx="4">
                  <c:v>Santé</c:v>
                </c:pt>
                <c:pt idx="5">
                  <c:v>Services à la personne et à la collectivité</c:v>
                </c:pt>
                <c:pt idx="6">
                  <c:v>Arts et façonnage d'ouvrages d'art</c:v>
                </c:pt>
                <c:pt idx="7">
                  <c:v>Commerce, vente et grande distribution</c:v>
                </c:pt>
                <c:pt idx="8">
                  <c:v>Banque, assurance, immobilier</c:v>
                </c:pt>
                <c:pt idx="9">
                  <c:v>Transport et logistique</c:v>
                </c:pt>
                <c:pt idx="10">
                  <c:v>Support à l'entreprise</c:v>
                </c:pt>
                <c:pt idx="11">
                  <c:v>Spectacle</c:v>
                </c:pt>
                <c:pt idx="12">
                  <c:v>Hôtellerie-restauration, tourisme, loisirs et animation</c:v>
                </c:pt>
                <c:pt idx="13">
                  <c:v>Communication, média et multimédia</c:v>
                </c:pt>
              </c:strCache>
            </c:strRef>
          </c:cat>
          <c:val>
            <c:numRef>
              <c:f>'2804'!$X$17:$X$30</c:f>
              <c:numCache>
                <c:formatCode>0;\-0;;@</c:formatCode>
                <c:ptCount val="14"/>
                <c:pt idx="0">
                  <c:v>0</c:v>
                </c:pt>
                <c:pt idx="1">
                  <c:v>3</c:v>
                </c:pt>
                <c:pt idx="2">
                  <c:v>3</c:v>
                </c:pt>
                <c:pt idx="3">
                  <c:v>2</c:v>
                </c:pt>
                <c:pt idx="4">
                  <c:v>0</c:v>
                </c:pt>
                <c:pt idx="5">
                  <c:v>1</c:v>
                </c:pt>
                <c:pt idx="6">
                  <c:v>0</c:v>
                </c:pt>
                <c:pt idx="7">
                  <c:v>10</c:v>
                </c:pt>
                <c:pt idx="8">
                  <c:v>4</c:v>
                </c:pt>
                <c:pt idx="9">
                  <c:v>4</c:v>
                </c:pt>
                <c:pt idx="10">
                  <c:v>6</c:v>
                </c:pt>
                <c:pt idx="11">
                  <c:v>1</c:v>
                </c:pt>
                <c:pt idx="12">
                  <c:v>6</c:v>
                </c:pt>
                <c:pt idx="13">
                  <c:v>0</c:v>
                </c:pt>
              </c:numCache>
            </c:numRef>
          </c:val>
        </c:ser>
        <c:ser>
          <c:idx val="2"/>
          <c:order val="2"/>
          <c:tx>
            <c:strRef>
              <c:f>'2804'!$Y$16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'2804'!$V$17:$V$30</c:f>
              <c:strCache>
                <c:ptCount val="14"/>
                <c:pt idx="0">
                  <c:v>Installation et maintenance</c:v>
                </c:pt>
                <c:pt idx="1">
                  <c:v>Industrie</c:v>
                </c:pt>
                <c:pt idx="2">
                  <c:v>Construction, bâtiment et travaux publics</c:v>
                </c:pt>
                <c:pt idx="3">
                  <c:v>Agriculture et pêche, espaces naturels et espaces verts, soins aux animaux</c:v>
                </c:pt>
                <c:pt idx="4">
                  <c:v>Santé</c:v>
                </c:pt>
                <c:pt idx="5">
                  <c:v>Services à la personne et à la collectivité</c:v>
                </c:pt>
                <c:pt idx="6">
                  <c:v>Arts et façonnage d'ouvrages d'art</c:v>
                </c:pt>
                <c:pt idx="7">
                  <c:v>Commerce, vente et grande distribution</c:v>
                </c:pt>
                <c:pt idx="8">
                  <c:v>Banque, assurance, immobilier</c:v>
                </c:pt>
                <c:pt idx="9">
                  <c:v>Transport et logistique</c:v>
                </c:pt>
                <c:pt idx="10">
                  <c:v>Support à l'entreprise</c:v>
                </c:pt>
                <c:pt idx="11">
                  <c:v>Spectacle</c:v>
                </c:pt>
                <c:pt idx="12">
                  <c:v>Hôtellerie-restauration, tourisme, loisirs et animation</c:v>
                </c:pt>
                <c:pt idx="13">
                  <c:v>Communication, média et multimédia</c:v>
                </c:pt>
              </c:strCache>
            </c:strRef>
          </c:cat>
          <c:val>
            <c:numRef>
              <c:f>'2804'!$Y$17:$Y$30</c:f>
              <c:numCache>
                <c:formatCode>0;\-0;;@</c:formatCode>
                <c:ptCount val="14"/>
                <c:pt idx="0">
                  <c:v>0</c:v>
                </c:pt>
                <c:pt idx="1">
                  <c:v>6</c:v>
                </c:pt>
                <c:pt idx="2">
                  <c:v>3</c:v>
                </c:pt>
                <c:pt idx="3">
                  <c:v>2</c:v>
                </c:pt>
                <c:pt idx="4">
                  <c:v>1</c:v>
                </c:pt>
                <c:pt idx="5">
                  <c:v>11</c:v>
                </c:pt>
                <c:pt idx="6">
                  <c:v>0</c:v>
                </c:pt>
                <c:pt idx="7">
                  <c:v>6</c:v>
                </c:pt>
                <c:pt idx="8">
                  <c:v>0</c:v>
                </c:pt>
                <c:pt idx="9">
                  <c:v>6</c:v>
                </c:pt>
                <c:pt idx="10">
                  <c:v>15</c:v>
                </c:pt>
                <c:pt idx="11">
                  <c:v>0</c:v>
                </c:pt>
                <c:pt idx="12">
                  <c:v>5</c:v>
                </c:pt>
                <c:pt idx="13">
                  <c:v>1</c:v>
                </c:pt>
              </c:numCache>
            </c:numRef>
          </c:val>
        </c:ser>
        <c:ser>
          <c:idx val="3"/>
          <c:order val="3"/>
          <c:tx>
            <c:strRef>
              <c:f>'2804'!$Z$16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'2804'!$V$17:$V$30</c:f>
              <c:strCache>
                <c:ptCount val="14"/>
                <c:pt idx="0">
                  <c:v>Installation et maintenance</c:v>
                </c:pt>
                <c:pt idx="1">
                  <c:v>Industrie</c:v>
                </c:pt>
                <c:pt idx="2">
                  <c:v>Construction, bâtiment et travaux publics</c:v>
                </c:pt>
                <c:pt idx="3">
                  <c:v>Agriculture et pêche, espaces naturels et espaces verts, soins aux animaux</c:v>
                </c:pt>
                <c:pt idx="4">
                  <c:v>Santé</c:v>
                </c:pt>
                <c:pt idx="5">
                  <c:v>Services à la personne et à la collectivité</c:v>
                </c:pt>
                <c:pt idx="6">
                  <c:v>Arts et façonnage d'ouvrages d'art</c:v>
                </c:pt>
                <c:pt idx="7">
                  <c:v>Commerce, vente et grande distribution</c:v>
                </c:pt>
                <c:pt idx="8">
                  <c:v>Banque, assurance, immobilier</c:v>
                </c:pt>
                <c:pt idx="9">
                  <c:v>Transport et logistique</c:v>
                </c:pt>
                <c:pt idx="10">
                  <c:v>Support à l'entreprise</c:v>
                </c:pt>
                <c:pt idx="11">
                  <c:v>Spectacle</c:v>
                </c:pt>
                <c:pt idx="12">
                  <c:v>Hôtellerie-restauration, tourisme, loisirs et animation</c:v>
                </c:pt>
                <c:pt idx="13">
                  <c:v>Communication, média et multimédia</c:v>
                </c:pt>
              </c:strCache>
            </c:strRef>
          </c:cat>
          <c:val>
            <c:numRef>
              <c:f>'2804'!$Z$17:$Z$30</c:f>
              <c:numCache>
                <c:formatCode>0;\-0;;@</c:formatCode>
                <c:ptCount val="14"/>
                <c:pt idx="0">
                  <c:v>18</c:v>
                </c:pt>
                <c:pt idx="1">
                  <c:v>17</c:v>
                </c:pt>
                <c:pt idx="2">
                  <c:v>19</c:v>
                </c:pt>
                <c:pt idx="3">
                  <c:v>6</c:v>
                </c:pt>
                <c:pt idx="4">
                  <c:v>18</c:v>
                </c:pt>
                <c:pt idx="5">
                  <c:v>8</c:v>
                </c:pt>
                <c:pt idx="6">
                  <c:v>8</c:v>
                </c:pt>
                <c:pt idx="7">
                  <c:v>8</c:v>
                </c:pt>
                <c:pt idx="8">
                  <c:v>4</c:v>
                </c:pt>
                <c:pt idx="9">
                  <c:v>6</c:v>
                </c:pt>
                <c:pt idx="10">
                  <c:v>5</c:v>
                </c:pt>
                <c:pt idx="11">
                  <c:v>0</c:v>
                </c:pt>
                <c:pt idx="12">
                  <c:v>5</c:v>
                </c:pt>
                <c:pt idx="13">
                  <c:v>0</c:v>
                </c:pt>
              </c:numCache>
            </c:numRef>
          </c:val>
        </c:ser>
        <c:ser>
          <c:idx val="4"/>
          <c:order val="4"/>
          <c:tx>
            <c:strRef>
              <c:f>'2804'!$AA$16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'2804'!$V$17:$V$30</c:f>
              <c:strCache>
                <c:ptCount val="14"/>
                <c:pt idx="0">
                  <c:v>Installation et maintenance</c:v>
                </c:pt>
                <c:pt idx="1">
                  <c:v>Industrie</c:v>
                </c:pt>
                <c:pt idx="2">
                  <c:v>Construction, bâtiment et travaux publics</c:v>
                </c:pt>
                <c:pt idx="3">
                  <c:v>Agriculture et pêche, espaces naturels et espaces verts, soins aux animaux</c:v>
                </c:pt>
                <c:pt idx="4">
                  <c:v>Santé</c:v>
                </c:pt>
                <c:pt idx="5">
                  <c:v>Services à la personne et à la collectivité</c:v>
                </c:pt>
                <c:pt idx="6">
                  <c:v>Arts et façonnage d'ouvrages d'art</c:v>
                </c:pt>
                <c:pt idx="7">
                  <c:v>Commerce, vente et grande distribution</c:v>
                </c:pt>
                <c:pt idx="8">
                  <c:v>Banque, assurance, immobilier</c:v>
                </c:pt>
                <c:pt idx="9">
                  <c:v>Transport et logistique</c:v>
                </c:pt>
                <c:pt idx="10">
                  <c:v>Support à l'entreprise</c:v>
                </c:pt>
                <c:pt idx="11">
                  <c:v>Spectacle</c:v>
                </c:pt>
                <c:pt idx="12">
                  <c:v>Hôtellerie-restauration, tourisme, loisirs et animation</c:v>
                </c:pt>
                <c:pt idx="13">
                  <c:v>Communication, média et multimédia</c:v>
                </c:pt>
              </c:strCache>
            </c:strRef>
          </c:cat>
          <c:val>
            <c:numRef>
              <c:f>'2804'!$AA$17:$AA$30</c:f>
              <c:numCache>
                <c:formatCode>0;\-0;;@</c:formatCode>
                <c:ptCount val="14"/>
                <c:pt idx="0">
                  <c:v>4</c:v>
                </c:pt>
                <c:pt idx="1">
                  <c:v>13</c:v>
                </c:pt>
                <c:pt idx="2">
                  <c:v>4</c:v>
                </c:pt>
                <c:pt idx="3">
                  <c:v>2</c:v>
                </c:pt>
                <c:pt idx="4">
                  <c:v>2</c:v>
                </c:pt>
                <c:pt idx="5">
                  <c:v>4</c:v>
                </c:pt>
                <c:pt idx="6">
                  <c:v>1</c:v>
                </c:pt>
                <c:pt idx="7">
                  <c:v>2</c:v>
                </c:pt>
                <c:pt idx="8">
                  <c:v>1</c:v>
                </c:pt>
                <c:pt idx="9">
                  <c:v>1</c:v>
                </c:pt>
                <c:pt idx="10">
                  <c:v>1</c:v>
                </c:pt>
                <c:pt idx="11">
                  <c:v>0</c:v>
                </c:pt>
                <c:pt idx="12">
                  <c:v>0</c:v>
                </c:pt>
                <c:pt idx="13">
                  <c:v>0</c:v>
                </c:pt>
              </c:numCache>
            </c:numRef>
          </c:val>
        </c:ser>
        <c:dLbls>
          <c:showLegendKey val="0"/>
          <c:showVal val="0"/>
          <c:showCatName val="0"/>
          <c:showSerName val="0"/>
          <c:showPercent val="0"/>
          <c:showBubbleSize val="0"/>
        </c:dLbls>
        <c:gapWidth val="130"/>
        <c:overlap val="100"/>
        <c:axId val="1352763072"/>
        <c:axId val="1352763616"/>
      </c:barChart>
      <c:catAx>
        <c:axId val="13527630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3616"/>
        <c:crosses val="autoZero"/>
        <c:auto val="1"/>
        <c:lblAlgn val="ctr"/>
        <c:lblOffset val="100"/>
        <c:noMultiLvlLbl val="0"/>
      </c:catAx>
      <c:valAx>
        <c:axId val="1352763616"/>
        <c:scaling>
          <c:orientation val="minMax"/>
        </c:scaling>
        <c:delete val="1"/>
        <c:axPos val="t"/>
        <c:numFmt formatCode="0%" sourceLinked="1"/>
        <c:majorTickMark val="none"/>
        <c:minorTickMark val="none"/>
        <c:tickLblPos val="nextTo"/>
        <c:crossAx val="13527630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'2805'!$W$16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'2805'!$V$17:$V$30</c:f>
              <c:strCache>
                <c:ptCount val="14"/>
                <c:pt idx="0">
                  <c:v>Santé</c:v>
                </c:pt>
                <c:pt idx="1">
                  <c:v>Construction, bâtiment et travaux publics</c:v>
                </c:pt>
                <c:pt idx="2">
                  <c:v>Industrie</c:v>
                </c:pt>
                <c:pt idx="3">
                  <c:v>Installation et maintenance</c:v>
                </c:pt>
                <c:pt idx="4">
                  <c:v>Transport et logistique</c:v>
                </c:pt>
                <c:pt idx="5">
                  <c:v>Commerce, vente et grande distribution</c:v>
                </c:pt>
                <c:pt idx="6">
                  <c:v>Services à la personne et à la collectivité</c:v>
                </c:pt>
                <c:pt idx="7">
                  <c:v>Banque, assurance, immobilier</c:v>
                </c:pt>
                <c:pt idx="8">
                  <c:v>Support à l'entreprise</c:v>
                </c:pt>
                <c:pt idx="9">
                  <c:v>Spectacle</c:v>
                </c:pt>
                <c:pt idx="10">
                  <c:v>Hôtellerie-restauration, tourisme, loisirs et animation</c:v>
                </c:pt>
                <c:pt idx="11">
                  <c:v>Communication, média et multimédia</c:v>
                </c:pt>
                <c:pt idx="12">
                  <c:v>Arts et façonnage d'ouvrages d'art</c:v>
                </c:pt>
                <c:pt idx="13">
                  <c:v>Agriculture et pêche, espaces naturels et espaces verts, soins aux animaux</c:v>
                </c:pt>
              </c:strCache>
            </c:strRef>
          </c:cat>
          <c:val>
            <c:numRef>
              <c:f>'2805'!$W$17:$W$30</c:f>
              <c:numCache>
                <c:formatCode>0;\-0;;@</c:formatCode>
                <c:ptCount val="14"/>
                <c:pt idx="0">
                  <c:v>9</c:v>
                </c:pt>
                <c:pt idx="1">
                  <c:v>11</c:v>
                </c:pt>
                <c:pt idx="2">
                  <c:v>33</c:v>
                </c:pt>
                <c:pt idx="3">
                  <c:v>8</c:v>
                </c:pt>
                <c:pt idx="4">
                  <c:v>25</c:v>
                </c:pt>
                <c:pt idx="5">
                  <c:v>16</c:v>
                </c:pt>
                <c:pt idx="6">
                  <c:v>47</c:v>
                </c:pt>
                <c:pt idx="7">
                  <c:v>16</c:v>
                </c:pt>
                <c:pt idx="8">
                  <c:v>27</c:v>
                </c:pt>
                <c:pt idx="9">
                  <c:v>19</c:v>
                </c:pt>
                <c:pt idx="10">
                  <c:v>19</c:v>
                </c:pt>
                <c:pt idx="11">
                  <c:v>22</c:v>
                </c:pt>
                <c:pt idx="12">
                  <c:v>12</c:v>
                </c:pt>
                <c:pt idx="13">
                  <c:v>15</c:v>
                </c:pt>
              </c:numCache>
            </c:numRef>
          </c:val>
        </c:ser>
        <c:ser>
          <c:idx val="1"/>
          <c:order val="1"/>
          <c:tx>
            <c:strRef>
              <c:f>'2805'!$X$16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'2805'!$V$17:$V$30</c:f>
              <c:strCache>
                <c:ptCount val="14"/>
                <c:pt idx="0">
                  <c:v>Santé</c:v>
                </c:pt>
                <c:pt idx="1">
                  <c:v>Construction, bâtiment et travaux publics</c:v>
                </c:pt>
                <c:pt idx="2">
                  <c:v>Industrie</c:v>
                </c:pt>
                <c:pt idx="3">
                  <c:v>Installation et maintenance</c:v>
                </c:pt>
                <c:pt idx="4">
                  <c:v>Transport et logistique</c:v>
                </c:pt>
                <c:pt idx="5">
                  <c:v>Commerce, vente et grande distribution</c:v>
                </c:pt>
                <c:pt idx="6">
                  <c:v>Services à la personne et à la collectivité</c:v>
                </c:pt>
                <c:pt idx="7">
                  <c:v>Banque, assurance, immobilier</c:v>
                </c:pt>
                <c:pt idx="8">
                  <c:v>Support à l'entreprise</c:v>
                </c:pt>
                <c:pt idx="9">
                  <c:v>Spectacle</c:v>
                </c:pt>
                <c:pt idx="10">
                  <c:v>Hôtellerie-restauration, tourisme, loisirs et animation</c:v>
                </c:pt>
                <c:pt idx="11">
                  <c:v>Communication, média et multimédia</c:v>
                </c:pt>
                <c:pt idx="12">
                  <c:v>Arts et façonnage d'ouvrages d'art</c:v>
                </c:pt>
                <c:pt idx="13">
                  <c:v>Agriculture et pêche, espaces naturels et espaces verts, soins aux animaux</c:v>
                </c:pt>
              </c:strCache>
            </c:strRef>
          </c:cat>
          <c:val>
            <c:numRef>
              <c:f>'2805'!$X$17:$X$30</c:f>
              <c:numCache>
                <c:formatCode>0;\-0;;@</c:formatCode>
                <c:ptCount val="14"/>
                <c:pt idx="0">
                  <c:v>1</c:v>
                </c:pt>
                <c:pt idx="1">
                  <c:v>3</c:v>
                </c:pt>
                <c:pt idx="2">
                  <c:v>5</c:v>
                </c:pt>
                <c:pt idx="3">
                  <c:v>2</c:v>
                </c:pt>
                <c:pt idx="4">
                  <c:v>7</c:v>
                </c:pt>
                <c:pt idx="5">
                  <c:v>6</c:v>
                </c:pt>
                <c:pt idx="6">
                  <c:v>8</c:v>
                </c:pt>
                <c:pt idx="7">
                  <c:v>0</c:v>
                </c:pt>
                <c:pt idx="8">
                  <c:v>7</c:v>
                </c:pt>
                <c:pt idx="9">
                  <c:v>2</c:v>
                </c:pt>
                <c:pt idx="10">
                  <c:v>1</c:v>
                </c:pt>
                <c:pt idx="11">
                  <c:v>1</c:v>
                </c:pt>
                <c:pt idx="12">
                  <c:v>0</c:v>
                </c:pt>
                <c:pt idx="13">
                  <c:v>3</c:v>
                </c:pt>
              </c:numCache>
            </c:numRef>
          </c:val>
        </c:ser>
        <c:ser>
          <c:idx val="2"/>
          <c:order val="2"/>
          <c:tx>
            <c:strRef>
              <c:f>'2805'!$Y$16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'2805'!$V$17:$V$30</c:f>
              <c:strCache>
                <c:ptCount val="14"/>
                <c:pt idx="0">
                  <c:v>Santé</c:v>
                </c:pt>
                <c:pt idx="1">
                  <c:v>Construction, bâtiment et travaux publics</c:v>
                </c:pt>
                <c:pt idx="2">
                  <c:v>Industrie</c:v>
                </c:pt>
                <c:pt idx="3">
                  <c:v>Installation et maintenance</c:v>
                </c:pt>
                <c:pt idx="4">
                  <c:v>Transport et logistique</c:v>
                </c:pt>
                <c:pt idx="5">
                  <c:v>Commerce, vente et grande distribution</c:v>
                </c:pt>
                <c:pt idx="6">
                  <c:v>Services à la personne et à la collectivité</c:v>
                </c:pt>
                <c:pt idx="7">
                  <c:v>Banque, assurance, immobilier</c:v>
                </c:pt>
                <c:pt idx="8">
                  <c:v>Support à l'entreprise</c:v>
                </c:pt>
                <c:pt idx="9">
                  <c:v>Spectacle</c:v>
                </c:pt>
                <c:pt idx="10">
                  <c:v>Hôtellerie-restauration, tourisme, loisirs et animation</c:v>
                </c:pt>
                <c:pt idx="11">
                  <c:v>Communication, média et multimédia</c:v>
                </c:pt>
                <c:pt idx="12">
                  <c:v>Arts et façonnage d'ouvrages d'art</c:v>
                </c:pt>
                <c:pt idx="13">
                  <c:v>Agriculture et pêche, espaces naturels et espaces verts, soins aux animaux</c:v>
                </c:pt>
              </c:strCache>
            </c:strRef>
          </c:cat>
          <c:val>
            <c:numRef>
              <c:f>'2805'!$Y$17:$Y$30</c:f>
              <c:numCache>
                <c:formatCode>0;\-0;;@</c:formatCode>
                <c:ptCount val="14"/>
                <c:pt idx="0">
                  <c:v>0</c:v>
                </c:pt>
                <c:pt idx="1">
                  <c:v>5</c:v>
                </c:pt>
                <c:pt idx="2">
                  <c:v>20</c:v>
                </c:pt>
                <c:pt idx="3">
                  <c:v>10</c:v>
                </c:pt>
                <c:pt idx="4">
                  <c:v>1</c:v>
                </c:pt>
                <c:pt idx="5">
                  <c:v>14</c:v>
                </c:pt>
                <c:pt idx="6">
                  <c:v>3</c:v>
                </c:pt>
                <c:pt idx="7">
                  <c:v>0</c:v>
                </c:pt>
                <c:pt idx="8">
                  <c:v>5</c:v>
                </c:pt>
                <c:pt idx="9">
                  <c:v>1</c:v>
                </c:pt>
                <c:pt idx="10">
                  <c:v>7</c:v>
                </c:pt>
                <c:pt idx="11">
                  <c:v>0</c:v>
                </c:pt>
                <c:pt idx="12">
                  <c:v>3</c:v>
                </c:pt>
                <c:pt idx="13">
                  <c:v>8</c:v>
                </c:pt>
              </c:numCache>
            </c:numRef>
          </c:val>
        </c:ser>
        <c:ser>
          <c:idx val="3"/>
          <c:order val="3"/>
          <c:tx>
            <c:strRef>
              <c:f>'2805'!$Z$16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'2805'!$V$17:$V$30</c:f>
              <c:strCache>
                <c:ptCount val="14"/>
                <c:pt idx="0">
                  <c:v>Santé</c:v>
                </c:pt>
                <c:pt idx="1">
                  <c:v>Construction, bâtiment et travaux publics</c:v>
                </c:pt>
                <c:pt idx="2">
                  <c:v>Industrie</c:v>
                </c:pt>
                <c:pt idx="3">
                  <c:v>Installation et maintenance</c:v>
                </c:pt>
                <c:pt idx="4">
                  <c:v>Transport et logistique</c:v>
                </c:pt>
                <c:pt idx="5">
                  <c:v>Commerce, vente et grande distribution</c:v>
                </c:pt>
                <c:pt idx="6">
                  <c:v>Services à la personne et à la collectivité</c:v>
                </c:pt>
                <c:pt idx="7">
                  <c:v>Banque, assurance, immobilier</c:v>
                </c:pt>
                <c:pt idx="8">
                  <c:v>Support à l'entreprise</c:v>
                </c:pt>
                <c:pt idx="9">
                  <c:v>Spectacle</c:v>
                </c:pt>
                <c:pt idx="10">
                  <c:v>Hôtellerie-restauration, tourisme, loisirs et animation</c:v>
                </c:pt>
                <c:pt idx="11">
                  <c:v>Communication, média et multimédia</c:v>
                </c:pt>
                <c:pt idx="12">
                  <c:v>Arts et façonnage d'ouvrages d'art</c:v>
                </c:pt>
                <c:pt idx="13">
                  <c:v>Agriculture et pêche, espaces naturels et espaces verts, soins aux animaux</c:v>
                </c:pt>
              </c:strCache>
            </c:strRef>
          </c:cat>
          <c:val>
            <c:numRef>
              <c:f>'2805'!$Z$17:$Z$30</c:f>
              <c:numCache>
                <c:formatCode>0;\-0;;@</c:formatCode>
                <c:ptCount val="14"/>
                <c:pt idx="0">
                  <c:v>16</c:v>
                </c:pt>
                <c:pt idx="1">
                  <c:v>13</c:v>
                </c:pt>
                <c:pt idx="2">
                  <c:v>26</c:v>
                </c:pt>
                <c:pt idx="3">
                  <c:v>6</c:v>
                </c:pt>
                <c:pt idx="4">
                  <c:v>2</c:v>
                </c:pt>
                <c:pt idx="5">
                  <c:v>1</c:v>
                </c:pt>
                <c:pt idx="6">
                  <c:v>10</c:v>
                </c:pt>
                <c:pt idx="7">
                  <c:v>8</c:v>
                </c:pt>
                <c:pt idx="8">
                  <c:v>4</c:v>
                </c:pt>
                <c:pt idx="9">
                  <c:v>0</c:v>
                </c:pt>
                <c:pt idx="10">
                  <c:v>3</c:v>
                </c:pt>
                <c:pt idx="11">
                  <c:v>0</c:v>
                </c:pt>
                <c:pt idx="12">
                  <c:v>4</c:v>
                </c:pt>
                <c:pt idx="13">
                  <c:v>4</c:v>
                </c:pt>
              </c:numCache>
            </c:numRef>
          </c:val>
        </c:ser>
        <c:ser>
          <c:idx val="4"/>
          <c:order val="4"/>
          <c:tx>
            <c:strRef>
              <c:f>'2805'!$AA$16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'2805'!$V$17:$V$30</c:f>
              <c:strCache>
                <c:ptCount val="14"/>
                <c:pt idx="0">
                  <c:v>Santé</c:v>
                </c:pt>
                <c:pt idx="1">
                  <c:v>Construction, bâtiment et travaux publics</c:v>
                </c:pt>
                <c:pt idx="2">
                  <c:v>Industrie</c:v>
                </c:pt>
                <c:pt idx="3">
                  <c:v>Installation et maintenance</c:v>
                </c:pt>
                <c:pt idx="4">
                  <c:v>Transport et logistique</c:v>
                </c:pt>
                <c:pt idx="5">
                  <c:v>Commerce, vente et grande distribution</c:v>
                </c:pt>
                <c:pt idx="6">
                  <c:v>Services à la personne et à la collectivité</c:v>
                </c:pt>
                <c:pt idx="7">
                  <c:v>Banque, assurance, immobilier</c:v>
                </c:pt>
                <c:pt idx="8">
                  <c:v>Support à l'entreprise</c:v>
                </c:pt>
                <c:pt idx="9">
                  <c:v>Spectacle</c:v>
                </c:pt>
                <c:pt idx="10">
                  <c:v>Hôtellerie-restauration, tourisme, loisirs et animation</c:v>
                </c:pt>
                <c:pt idx="11">
                  <c:v>Communication, média et multimédia</c:v>
                </c:pt>
                <c:pt idx="12">
                  <c:v>Arts et façonnage d'ouvrages d'art</c:v>
                </c:pt>
                <c:pt idx="13">
                  <c:v>Agriculture et pêche, espaces naturels et espaces verts, soins aux animaux</c:v>
                </c:pt>
              </c:strCache>
            </c:strRef>
          </c:cat>
          <c:val>
            <c:numRef>
              <c:f>'2805'!$AA$17:$AA$30</c:f>
              <c:numCache>
                <c:formatCode>0;\-0;;@</c:formatCode>
                <c:ptCount val="14"/>
                <c:pt idx="0">
                  <c:v>6</c:v>
                </c:pt>
                <c:pt idx="1">
                  <c:v>6</c:v>
                </c:pt>
                <c:pt idx="2">
                  <c:v>10</c:v>
                </c:pt>
                <c:pt idx="3">
                  <c:v>2</c:v>
                </c:pt>
                <c:pt idx="4">
                  <c:v>2</c:v>
                </c:pt>
                <c:pt idx="5">
                  <c:v>2</c:v>
                </c:pt>
                <c:pt idx="6">
                  <c:v>3</c:v>
                </c:pt>
                <c:pt idx="7">
                  <c:v>1</c:v>
                </c:pt>
                <c:pt idx="8">
                  <c:v>1</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73952"/>
        <c:axId val="1352771776"/>
      </c:barChart>
      <c:catAx>
        <c:axId val="1352773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71776"/>
        <c:crosses val="autoZero"/>
        <c:auto val="1"/>
        <c:lblAlgn val="ctr"/>
        <c:lblOffset val="100"/>
        <c:noMultiLvlLbl val="0"/>
      </c:catAx>
      <c:valAx>
        <c:axId val="1352771776"/>
        <c:scaling>
          <c:orientation val="minMax"/>
        </c:scaling>
        <c:delete val="1"/>
        <c:axPos val="t"/>
        <c:numFmt formatCode="0%" sourceLinked="1"/>
        <c:majorTickMark val="none"/>
        <c:minorTickMark val="none"/>
        <c:tickLblPos val="nextTo"/>
        <c:crossAx val="1352773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'2806'!$W$16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'2806'!$V$17:$V$30</c:f>
              <c:strCache>
                <c:ptCount val="14"/>
                <c:pt idx="0">
                  <c:v>Installation et maintenance</c:v>
                </c:pt>
                <c:pt idx="1">
                  <c:v>Santé</c:v>
                </c:pt>
                <c:pt idx="2">
                  <c:v>Construction, bâtiment et travaux publics</c:v>
                </c:pt>
                <c:pt idx="3">
                  <c:v>Industrie</c:v>
                </c:pt>
                <c:pt idx="4">
                  <c:v>Transport et logistique</c:v>
                </c:pt>
                <c:pt idx="5">
                  <c:v>Support à l'entreprise</c:v>
                </c:pt>
                <c:pt idx="6">
                  <c:v>Banque, assurance, immobilier</c:v>
                </c:pt>
                <c:pt idx="7">
                  <c:v>Hôtellerie-restauration, tourisme, loisirs et animation</c:v>
                </c:pt>
                <c:pt idx="8">
                  <c:v>Communication, média et multimédia</c:v>
                </c:pt>
                <c:pt idx="9">
                  <c:v>Services à la personne et à la collectivité</c:v>
                </c:pt>
                <c:pt idx="10">
                  <c:v>Agriculture et pêche, espaces naturels et espaces verts, soins aux animaux</c:v>
                </c:pt>
                <c:pt idx="11">
                  <c:v>Commerce, vente et grande distribution</c:v>
                </c:pt>
                <c:pt idx="12">
                  <c:v>Spectacle</c:v>
                </c:pt>
                <c:pt idx="13">
                  <c:v>Arts et façonnage d'ouvrages d'art</c:v>
                </c:pt>
              </c:strCache>
            </c:strRef>
          </c:cat>
          <c:val>
            <c:numRef>
              <c:f>'2806'!$W$17:$W$30</c:f>
              <c:numCache>
                <c:formatCode>0;\-0;;@</c:formatCode>
                <c:ptCount val="14"/>
                <c:pt idx="0">
                  <c:v>0</c:v>
                </c:pt>
                <c:pt idx="1">
                  <c:v>6</c:v>
                </c:pt>
                <c:pt idx="2">
                  <c:v>2</c:v>
                </c:pt>
                <c:pt idx="3">
                  <c:v>17</c:v>
                </c:pt>
                <c:pt idx="4">
                  <c:v>4</c:v>
                </c:pt>
                <c:pt idx="5">
                  <c:v>9</c:v>
                </c:pt>
                <c:pt idx="6">
                  <c:v>1</c:v>
                </c:pt>
                <c:pt idx="7">
                  <c:v>2</c:v>
                </c:pt>
                <c:pt idx="8">
                  <c:v>14</c:v>
                </c:pt>
                <c:pt idx="9">
                  <c:v>24</c:v>
                </c:pt>
                <c:pt idx="10">
                  <c:v>18</c:v>
                </c:pt>
                <c:pt idx="11">
                  <c:v>5</c:v>
                </c:pt>
                <c:pt idx="12">
                  <c:v>21</c:v>
                </c:pt>
                <c:pt idx="13">
                  <c:v>16</c:v>
                </c:pt>
              </c:numCache>
            </c:numRef>
          </c:val>
        </c:ser>
        <c:ser>
          <c:idx val="1"/>
          <c:order val="1"/>
          <c:tx>
            <c:strRef>
              <c:f>'2806'!$X$16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'2806'!$V$17:$V$30</c:f>
              <c:strCache>
                <c:ptCount val="14"/>
                <c:pt idx="0">
                  <c:v>Installation et maintenance</c:v>
                </c:pt>
                <c:pt idx="1">
                  <c:v>Santé</c:v>
                </c:pt>
                <c:pt idx="2">
                  <c:v>Construction, bâtiment et travaux publics</c:v>
                </c:pt>
                <c:pt idx="3">
                  <c:v>Industrie</c:v>
                </c:pt>
                <c:pt idx="4">
                  <c:v>Transport et logistique</c:v>
                </c:pt>
                <c:pt idx="5">
                  <c:v>Support à l'entreprise</c:v>
                </c:pt>
                <c:pt idx="6">
                  <c:v>Banque, assurance, immobilier</c:v>
                </c:pt>
                <c:pt idx="7">
                  <c:v>Hôtellerie-restauration, tourisme, loisirs et animation</c:v>
                </c:pt>
                <c:pt idx="8">
                  <c:v>Communication, média et multimédia</c:v>
                </c:pt>
                <c:pt idx="9">
                  <c:v>Services à la personne et à la collectivité</c:v>
                </c:pt>
                <c:pt idx="10">
                  <c:v>Agriculture et pêche, espaces naturels et espaces verts, soins aux animaux</c:v>
                </c:pt>
                <c:pt idx="11">
                  <c:v>Commerce, vente et grande distribution</c:v>
                </c:pt>
                <c:pt idx="12">
                  <c:v>Spectacle</c:v>
                </c:pt>
                <c:pt idx="13">
                  <c:v>Arts et façonnage d'ouvrages d'art</c:v>
                </c:pt>
              </c:strCache>
            </c:strRef>
          </c:cat>
          <c:val>
            <c:numRef>
              <c:f>'2806'!$X$17:$X$30</c:f>
              <c:numCache>
                <c:formatCode>0;\-0;;@</c:formatCode>
                <c:ptCount val="14"/>
                <c:pt idx="0">
                  <c:v>0</c:v>
                </c:pt>
                <c:pt idx="1">
                  <c:v>2</c:v>
                </c:pt>
                <c:pt idx="2">
                  <c:v>2</c:v>
                </c:pt>
                <c:pt idx="3">
                  <c:v>6</c:v>
                </c:pt>
                <c:pt idx="4">
                  <c:v>4</c:v>
                </c:pt>
                <c:pt idx="5">
                  <c:v>10</c:v>
                </c:pt>
                <c:pt idx="6">
                  <c:v>6</c:v>
                </c:pt>
                <c:pt idx="7">
                  <c:v>6</c:v>
                </c:pt>
                <c:pt idx="8">
                  <c:v>1</c:v>
                </c:pt>
                <c:pt idx="9">
                  <c:v>7</c:v>
                </c:pt>
                <c:pt idx="10">
                  <c:v>2</c:v>
                </c:pt>
                <c:pt idx="11">
                  <c:v>10</c:v>
                </c:pt>
                <c:pt idx="12">
                  <c:v>0</c:v>
                </c:pt>
                <c:pt idx="13">
                  <c:v>1</c:v>
                </c:pt>
              </c:numCache>
            </c:numRef>
          </c:val>
        </c:ser>
        <c:ser>
          <c:idx val="2"/>
          <c:order val="2"/>
          <c:tx>
            <c:strRef>
              <c:f>'2806'!$Y$16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'2806'!$V$17:$V$30</c:f>
              <c:strCache>
                <c:ptCount val="14"/>
                <c:pt idx="0">
                  <c:v>Installation et maintenance</c:v>
                </c:pt>
                <c:pt idx="1">
                  <c:v>Santé</c:v>
                </c:pt>
                <c:pt idx="2">
                  <c:v>Construction, bâtiment et travaux publics</c:v>
                </c:pt>
                <c:pt idx="3">
                  <c:v>Industrie</c:v>
                </c:pt>
                <c:pt idx="4">
                  <c:v>Transport et logistique</c:v>
                </c:pt>
                <c:pt idx="5">
                  <c:v>Support à l'entreprise</c:v>
                </c:pt>
                <c:pt idx="6">
                  <c:v>Banque, assurance, immobilier</c:v>
                </c:pt>
                <c:pt idx="7">
                  <c:v>Hôtellerie-restauration, tourisme, loisirs et animation</c:v>
                </c:pt>
                <c:pt idx="8">
                  <c:v>Communication, média et multimédia</c:v>
                </c:pt>
                <c:pt idx="9">
                  <c:v>Services à la personne et à la collectivité</c:v>
                </c:pt>
                <c:pt idx="10">
                  <c:v>Agriculture et pêche, espaces naturels et espaces verts, soins aux animaux</c:v>
                </c:pt>
                <c:pt idx="11">
                  <c:v>Commerce, vente et grande distribution</c:v>
                </c:pt>
                <c:pt idx="12">
                  <c:v>Spectacle</c:v>
                </c:pt>
                <c:pt idx="13">
                  <c:v>Arts et façonnage d'ouvrages d'art</c:v>
                </c:pt>
              </c:strCache>
            </c:strRef>
          </c:cat>
          <c:val>
            <c:numRef>
              <c:f>'2806'!$Y$17:$Y$30</c:f>
              <c:numCache>
                <c:formatCode>0;\-0;;@</c:formatCode>
                <c:ptCount val="14"/>
                <c:pt idx="0">
                  <c:v>7</c:v>
                </c:pt>
                <c:pt idx="1">
                  <c:v>2</c:v>
                </c:pt>
                <c:pt idx="2">
                  <c:v>8</c:v>
                </c:pt>
                <c:pt idx="3">
                  <c:v>25</c:v>
                </c:pt>
                <c:pt idx="4">
                  <c:v>15</c:v>
                </c:pt>
                <c:pt idx="5">
                  <c:v>12</c:v>
                </c:pt>
                <c:pt idx="6">
                  <c:v>3</c:v>
                </c:pt>
                <c:pt idx="7">
                  <c:v>12</c:v>
                </c:pt>
                <c:pt idx="8">
                  <c:v>5</c:v>
                </c:pt>
                <c:pt idx="9">
                  <c:v>21</c:v>
                </c:pt>
                <c:pt idx="10">
                  <c:v>4</c:v>
                </c:pt>
                <c:pt idx="11">
                  <c:v>15</c:v>
                </c:pt>
                <c:pt idx="12">
                  <c:v>1</c:v>
                </c:pt>
                <c:pt idx="13">
                  <c:v>2</c:v>
                </c:pt>
              </c:numCache>
            </c:numRef>
          </c:val>
        </c:ser>
        <c:ser>
          <c:idx val="3"/>
          <c:order val="3"/>
          <c:tx>
            <c:strRef>
              <c:f>'2806'!$Z$16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'2806'!$V$17:$V$30</c:f>
              <c:strCache>
                <c:ptCount val="14"/>
                <c:pt idx="0">
                  <c:v>Installation et maintenance</c:v>
                </c:pt>
                <c:pt idx="1">
                  <c:v>Santé</c:v>
                </c:pt>
                <c:pt idx="2">
                  <c:v>Construction, bâtiment et travaux publics</c:v>
                </c:pt>
                <c:pt idx="3">
                  <c:v>Industrie</c:v>
                </c:pt>
                <c:pt idx="4">
                  <c:v>Transport et logistique</c:v>
                </c:pt>
                <c:pt idx="5">
                  <c:v>Support à l'entreprise</c:v>
                </c:pt>
                <c:pt idx="6">
                  <c:v>Banque, assurance, immobilier</c:v>
                </c:pt>
                <c:pt idx="7">
                  <c:v>Hôtellerie-restauration, tourisme, loisirs et animation</c:v>
                </c:pt>
                <c:pt idx="8">
                  <c:v>Communication, média et multimédia</c:v>
                </c:pt>
                <c:pt idx="9">
                  <c:v>Services à la personne et à la collectivité</c:v>
                </c:pt>
                <c:pt idx="10">
                  <c:v>Agriculture et pêche, espaces naturels et espaces verts, soins aux animaux</c:v>
                </c:pt>
                <c:pt idx="11">
                  <c:v>Commerce, vente et grande distribution</c:v>
                </c:pt>
                <c:pt idx="12">
                  <c:v>Spectacle</c:v>
                </c:pt>
                <c:pt idx="13">
                  <c:v>Arts et façonnage d'ouvrages d'art</c:v>
                </c:pt>
              </c:strCache>
            </c:strRef>
          </c:cat>
          <c:val>
            <c:numRef>
              <c:f>'2806'!$Z$17:$Z$30</c:f>
              <c:numCache>
                <c:formatCode>0;\-0;;@</c:formatCode>
                <c:ptCount val="14"/>
                <c:pt idx="0">
                  <c:v>12</c:v>
                </c:pt>
                <c:pt idx="1">
                  <c:v>12</c:v>
                </c:pt>
                <c:pt idx="2">
                  <c:v>15</c:v>
                </c:pt>
                <c:pt idx="3">
                  <c:v>32</c:v>
                </c:pt>
                <c:pt idx="4">
                  <c:v>10</c:v>
                </c:pt>
                <c:pt idx="5">
                  <c:v>9</c:v>
                </c:pt>
                <c:pt idx="6">
                  <c:v>13</c:v>
                </c:pt>
                <c:pt idx="7">
                  <c:v>8</c:v>
                </c:pt>
                <c:pt idx="8">
                  <c:v>2</c:v>
                </c:pt>
                <c:pt idx="9">
                  <c:v>16</c:v>
                </c:pt>
                <c:pt idx="10">
                  <c:v>5</c:v>
                </c:pt>
                <c:pt idx="11">
                  <c:v>8</c:v>
                </c:pt>
                <c:pt idx="12">
                  <c:v>0</c:v>
                </c:pt>
                <c:pt idx="13">
                  <c:v>0</c:v>
                </c:pt>
              </c:numCache>
            </c:numRef>
          </c:val>
        </c:ser>
        <c:ser>
          <c:idx val="4"/>
          <c:order val="4"/>
          <c:tx>
            <c:strRef>
              <c:f>'2806'!$AA$16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'2806'!$V$17:$V$30</c:f>
              <c:strCache>
                <c:ptCount val="14"/>
                <c:pt idx="0">
                  <c:v>Installation et maintenance</c:v>
                </c:pt>
                <c:pt idx="1">
                  <c:v>Santé</c:v>
                </c:pt>
                <c:pt idx="2">
                  <c:v>Construction, bâtiment et travaux publics</c:v>
                </c:pt>
                <c:pt idx="3">
                  <c:v>Industrie</c:v>
                </c:pt>
                <c:pt idx="4">
                  <c:v>Transport et logistique</c:v>
                </c:pt>
                <c:pt idx="5">
                  <c:v>Support à l'entreprise</c:v>
                </c:pt>
                <c:pt idx="6">
                  <c:v>Banque, assurance, immobilier</c:v>
                </c:pt>
                <c:pt idx="7">
                  <c:v>Hôtellerie-restauration, tourisme, loisirs et animation</c:v>
                </c:pt>
                <c:pt idx="8">
                  <c:v>Communication, média et multimédia</c:v>
                </c:pt>
                <c:pt idx="9">
                  <c:v>Services à la personne et à la collectivité</c:v>
                </c:pt>
                <c:pt idx="10">
                  <c:v>Agriculture et pêche, espaces naturels et espaces verts, soins aux animaux</c:v>
                </c:pt>
                <c:pt idx="11">
                  <c:v>Commerce, vente et grande distribution</c:v>
                </c:pt>
                <c:pt idx="12">
                  <c:v>Spectacle</c:v>
                </c:pt>
                <c:pt idx="13">
                  <c:v>Arts et façonnage d'ouvrages d'art</c:v>
                </c:pt>
              </c:strCache>
            </c:strRef>
          </c:cat>
          <c:val>
            <c:numRef>
              <c:f>'2806'!$AA$17:$AA$30</c:f>
              <c:numCache>
                <c:formatCode>0;\-0;;@</c:formatCode>
                <c:ptCount val="14"/>
                <c:pt idx="0">
                  <c:v>9</c:v>
                </c:pt>
                <c:pt idx="1">
                  <c:v>10</c:v>
                </c:pt>
                <c:pt idx="2">
                  <c:v>11</c:v>
                </c:pt>
                <c:pt idx="3">
                  <c:v>14</c:v>
                </c:pt>
                <c:pt idx="4">
                  <c:v>4</c:v>
                </c:pt>
                <c:pt idx="5">
                  <c:v>4</c:v>
                </c:pt>
                <c:pt idx="6">
                  <c:v>2</c:v>
                </c:pt>
                <c:pt idx="7">
                  <c:v>2</c:v>
                </c:pt>
                <c:pt idx="8">
                  <c:v>1</c:v>
                </c:pt>
                <c:pt idx="9">
                  <c:v>3</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352761440"/>
        <c:axId val="1352769600"/>
      </c:barChart>
      <c:catAx>
        <c:axId val="1352761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9600"/>
        <c:crosses val="autoZero"/>
        <c:auto val="1"/>
        <c:lblAlgn val="ctr"/>
        <c:lblOffset val="100"/>
        <c:noMultiLvlLbl val="0"/>
      </c:catAx>
      <c:valAx>
        <c:axId val="1352769600"/>
        <c:scaling>
          <c:orientation val="minMax"/>
        </c:scaling>
        <c:delete val="1"/>
        <c:axPos val="t"/>
        <c:numFmt formatCode="0%" sourceLinked="1"/>
        <c:majorTickMark val="none"/>
        <c:minorTickMark val="none"/>
        <c:tickLblPos val="nextTo"/>
        <c:crossAx val="13527614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'2807'!$W$16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'2807'!$V$17:$V$30</c:f>
              <c:strCache>
                <c:ptCount val="14"/>
                <c:pt idx="0">
                  <c:v>Agriculture et pêche, espaces naturels et espaces verts, soins aux animaux</c:v>
                </c:pt>
                <c:pt idx="1">
                  <c:v>Santé</c:v>
                </c:pt>
                <c:pt idx="2">
                  <c:v>Construction, bâtiment et travaux publics</c:v>
                </c:pt>
                <c:pt idx="3">
                  <c:v>Support à l'entreprise</c:v>
                </c:pt>
                <c:pt idx="4">
                  <c:v>Hôtellerie-restauration, tourisme, loisirs et animation</c:v>
                </c:pt>
                <c:pt idx="5">
                  <c:v>Banque, assurance, immobilier</c:v>
                </c:pt>
                <c:pt idx="6">
                  <c:v>Transport et logistique</c:v>
                </c:pt>
                <c:pt idx="7">
                  <c:v>Commerce, vente et grande distribution</c:v>
                </c:pt>
                <c:pt idx="8">
                  <c:v>Industrie</c:v>
                </c:pt>
                <c:pt idx="9">
                  <c:v>Spectacle</c:v>
                </c:pt>
                <c:pt idx="10">
                  <c:v>Services à la personne et à la collectivité</c:v>
                </c:pt>
                <c:pt idx="11">
                  <c:v>Installation et maintenance</c:v>
                </c:pt>
                <c:pt idx="12">
                  <c:v>Communication, média et multimédia</c:v>
                </c:pt>
                <c:pt idx="13">
                  <c:v>Arts et façonnage d'ouvrages d'art</c:v>
                </c:pt>
              </c:strCache>
            </c:strRef>
          </c:cat>
          <c:val>
            <c:numRef>
              <c:f>'2807'!$W$17:$W$30</c:f>
              <c:numCache>
                <c:formatCode>0;\-0;;@</c:formatCode>
                <c:ptCount val="14"/>
                <c:pt idx="0">
                  <c:v>12</c:v>
                </c:pt>
                <c:pt idx="1">
                  <c:v>4</c:v>
                </c:pt>
                <c:pt idx="2">
                  <c:v>18</c:v>
                </c:pt>
                <c:pt idx="3">
                  <c:v>31</c:v>
                </c:pt>
                <c:pt idx="4">
                  <c:v>11</c:v>
                </c:pt>
                <c:pt idx="5">
                  <c:v>16</c:v>
                </c:pt>
                <c:pt idx="6">
                  <c:v>26</c:v>
                </c:pt>
                <c:pt idx="7">
                  <c:v>14</c:v>
                </c:pt>
                <c:pt idx="8">
                  <c:v>49</c:v>
                </c:pt>
                <c:pt idx="9">
                  <c:v>21</c:v>
                </c:pt>
                <c:pt idx="10">
                  <c:v>45</c:v>
                </c:pt>
                <c:pt idx="11">
                  <c:v>7</c:v>
                </c:pt>
                <c:pt idx="12">
                  <c:v>21</c:v>
                </c:pt>
                <c:pt idx="13">
                  <c:v>12</c:v>
                </c:pt>
              </c:numCache>
            </c:numRef>
          </c:val>
        </c:ser>
        <c:ser>
          <c:idx val="1"/>
          <c:order val="1"/>
          <c:tx>
            <c:strRef>
              <c:f>'2807'!$X$16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'2807'!$V$17:$V$30</c:f>
              <c:strCache>
                <c:ptCount val="14"/>
                <c:pt idx="0">
                  <c:v>Agriculture et pêche, espaces naturels et espaces verts, soins aux animaux</c:v>
                </c:pt>
                <c:pt idx="1">
                  <c:v>Santé</c:v>
                </c:pt>
                <c:pt idx="2">
                  <c:v>Construction, bâtiment et travaux publics</c:v>
                </c:pt>
                <c:pt idx="3">
                  <c:v>Support à l'entreprise</c:v>
                </c:pt>
                <c:pt idx="4">
                  <c:v>Hôtellerie-restauration, tourisme, loisirs et animation</c:v>
                </c:pt>
                <c:pt idx="5">
                  <c:v>Banque, assurance, immobilier</c:v>
                </c:pt>
                <c:pt idx="6">
                  <c:v>Transport et logistique</c:v>
                </c:pt>
                <c:pt idx="7">
                  <c:v>Commerce, vente et grande distribution</c:v>
                </c:pt>
                <c:pt idx="8">
                  <c:v>Industrie</c:v>
                </c:pt>
                <c:pt idx="9">
                  <c:v>Spectacle</c:v>
                </c:pt>
                <c:pt idx="10">
                  <c:v>Services à la personne et à la collectivité</c:v>
                </c:pt>
                <c:pt idx="11">
                  <c:v>Installation et maintenance</c:v>
                </c:pt>
                <c:pt idx="12">
                  <c:v>Communication, média et multimédia</c:v>
                </c:pt>
                <c:pt idx="13">
                  <c:v>Arts et façonnage d'ouvrages d'art</c:v>
                </c:pt>
              </c:strCache>
            </c:strRef>
          </c:cat>
          <c:val>
            <c:numRef>
              <c:f>'2807'!$X$17:$X$30</c:f>
              <c:numCache>
                <c:formatCode>0;\-0;;@</c:formatCode>
                <c:ptCount val="14"/>
                <c:pt idx="0">
                  <c:v>1</c:v>
                </c:pt>
                <c:pt idx="1">
                  <c:v>4</c:v>
                </c:pt>
                <c:pt idx="2">
                  <c:v>1</c:v>
                </c:pt>
                <c:pt idx="3">
                  <c:v>4</c:v>
                </c:pt>
                <c:pt idx="4">
                  <c:v>1</c:v>
                </c:pt>
                <c:pt idx="5">
                  <c:v>0</c:v>
                </c:pt>
                <c:pt idx="6">
                  <c:v>0</c:v>
                </c:pt>
                <c:pt idx="7">
                  <c:v>4</c:v>
                </c:pt>
                <c:pt idx="8">
                  <c:v>9</c:v>
                </c:pt>
                <c:pt idx="9">
                  <c:v>0</c:v>
                </c:pt>
                <c:pt idx="10">
                  <c:v>3</c:v>
                </c:pt>
                <c:pt idx="11">
                  <c:v>10</c:v>
                </c:pt>
                <c:pt idx="12">
                  <c:v>0</c:v>
                </c:pt>
                <c:pt idx="13">
                  <c:v>1</c:v>
                </c:pt>
              </c:numCache>
            </c:numRef>
          </c:val>
        </c:ser>
        <c:ser>
          <c:idx val="2"/>
          <c:order val="2"/>
          <c:tx>
            <c:strRef>
              <c:f>'2807'!$Y$16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'2807'!$V$17:$V$30</c:f>
              <c:strCache>
                <c:ptCount val="14"/>
                <c:pt idx="0">
                  <c:v>Agriculture et pêche, espaces naturels et espaces verts, soins aux animaux</c:v>
                </c:pt>
                <c:pt idx="1">
                  <c:v>Santé</c:v>
                </c:pt>
                <c:pt idx="2">
                  <c:v>Construction, bâtiment et travaux publics</c:v>
                </c:pt>
                <c:pt idx="3">
                  <c:v>Support à l'entreprise</c:v>
                </c:pt>
                <c:pt idx="4">
                  <c:v>Hôtellerie-restauration, tourisme, loisirs et animation</c:v>
                </c:pt>
                <c:pt idx="5">
                  <c:v>Banque, assurance, immobilier</c:v>
                </c:pt>
                <c:pt idx="6">
                  <c:v>Transport et logistique</c:v>
                </c:pt>
                <c:pt idx="7">
                  <c:v>Commerce, vente et grande distribution</c:v>
                </c:pt>
                <c:pt idx="8">
                  <c:v>Industrie</c:v>
                </c:pt>
                <c:pt idx="9">
                  <c:v>Spectacle</c:v>
                </c:pt>
                <c:pt idx="10">
                  <c:v>Services à la personne et à la collectivité</c:v>
                </c:pt>
                <c:pt idx="11">
                  <c:v>Installation et maintenance</c:v>
                </c:pt>
                <c:pt idx="12">
                  <c:v>Communication, média et multimédia</c:v>
                </c:pt>
                <c:pt idx="13">
                  <c:v>Arts et façonnage d'ouvrages d'art</c:v>
                </c:pt>
              </c:strCache>
            </c:strRef>
          </c:cat>
          <c:val>
            <c:numRef>
              <c:f>'2807'!$Y$17:$Y$30</c:f>
              <c:numCache>
                <c:formatCode>0;\-0;;@</c:formatCode>
                <c:ptCount val="14"/>
                <c:pt idx="0">
                  <c:v>5</c:v>
                </c:pt>
                <c:pt idx="1">
                  <c:v>3</c:v>
                </c:pt>
                <c:pt idx="2">
                  <c:v>4</c:v>
                </c:pt>
                <c:pt idx="3">
                  <c:v>4</c:v>
                </c:pt>
                <c:pt idx="4">
                  <c:v>6</c:v>
                </c:pt>
                <c:pt idx="5">
                  <c:v>0</c:v>
                </c:pt>
                <c:pt idx="6">
                  <c:v>9</c:v>
                </c:pt>
                <c:pt idx="7">
                  <c:v>7</c:v>
                </c:pt>
                <c:pt idx="8">
                  <c:v>8</c:v>
                </c:pt>
                <c:pt idx="9">
                  <c:v>1</c:v>
                </c:pt>
                <c:pt idx="10">
                  <c:v>10</c:v>
                </c:pt>
                <c:pt idx="11">
                  <c:v>3</c:v>
                </c:pt>
                <c:pt idx="12">
                  <c:v>0</c:v>
                </c:pt>
                <c:pt idx="13">
                  <c:v>1</c:v>
                </c:pt>
              </c:numCache>
            </c:numRef>
          </c:val>
        </c:ser>
        <c:ser>
          <c:idx val="3"/>
          <c:order val="3"/>
          <c:tx>
            <c:strRef>
              <c:f>'2807'!$Z$16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'2807'!$V$17:$V$30</c:f>
              <c:strCache>
                <c:ptCount val="14"/>
                <c:pt idx="0">
                  <c:v>Agriculture et pêche, espaces naturels et espaces verts, soins aux animaux</c:v>
                </c:pt>
                <c:pt idx="1">
                  <c:v>Santé</c:v>
                </c:pt>
                <c:pt idx="2">
                  <c:v>Construction, bâtiment et travaux publics</c:v>
                </c:pt>
                <c:pt idx="3">
                  <c:v>Support à l'entreprise</c:v>
                </c:pt>
                <c:pt idx="4">
                  <c:v>Hôtellerie-restauration, tourisme, loisirs et animation</c:v>
                </c:pt>
                <c:pt idx="5">
                  <c:v>Banque, assurance, immobilier</c:v>
                </c:pt>
                <c:pt idx="6">
                  <c:v>Transport et logistique</c:v>
                </c:pt>
                <c:pt idx="7">
                  <c:v>Commerce, vente et grande distribution</c:v>
                </c:pt>
                <c:pt idx="8">
                  <c:v>Industrie</c:v>
                </c:pt>
                <c:pt idx="9">
                  <c:v>Spectacle</c:v>
                </c:pt>
                <c:pt idx="10">
                  <c:v>Services à la personne et à la collectivité</c:v>
                </c:pt>
                <c:pt idx="11">
                  <c:v>Installation et maintenance</c:v>
                </c:pt>
                <c:pt idx="12">
                  <c:v>Communication, média et multimédia</c:v>
                </c:pt>
                <c:pt idx="13">
                  <c:v>Arts et façonnage d'ouvrages d'art</c:v>
                </c:pt>
              </c:strCache>
            </c:strRef>
          </c:cat>
          <c:val>
            <c:numRef>
              <c:f>'2807'!$Z$17:$Z$30</c:f>
              <c:numCache>
                <c:formatCode>0;\-0;;@</c:formatCode>
                <c:ptCount val="14"/>
                <c:pt idx="0">
                  <c:v>7</c:v>
                </c:pt>
                <c:pt idx="1">
                  <c:v>16</c:v>
                </c:pt>
                <c:pt idx="2">
                  <c:v>12</c:v>
                </c:pt>
                <c:pt idx="3">
                  <c:v>2</c:v>
                </c:pt>
                <c:pt idx="4">
                  <c:v>10</c:v>
                </c:pt>
                <c:pt idx="5">
                  <c:v>8</c:v>
                </c:pt>
                <c:pt idx="6">
                  <c:v>1</c:v>
                </c:pt>
                <c:pt idx="7">
                  <c:v>13</c:v>
                </c:pt>
                <c:pt idx="8">
                  <c:v>26</c:v>
                </c:pt>
                <c:pt idx="9">
                  <c:v>0</c:v>
                </c:pt>
                <c:pt idx="10">
                  <c:v>13</c:v>
                </c:pt>
                <c:pt idx="11">
                  <c:v>8</c:v>
                </c:pt>
                <c:pt idx="12">
                  <c:v>2</c:v>
                </c:pt>
                <c:pt idx="13">
                  <c:v>5</c:v>
                </c:pt>
              </c:numCache>
            </c:numRef>
          </c:val>
        </c:ser>
        <c:ser>
          <c:idx val="4"/>
          <c:order val="4"/>
          <c:tx>
            <c:strRef>
              <c:f>'2807'!$AA$16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'2807'!$V$17:$V$30</c:f>
              <c:strCache>
                <c:ptCount val="14"/>
                <c:pt idx="0">
                  <c:v>Agriculture et pêche, espaces naturels et espaces verts, soins aux animaux</c:v>
                </c:pt>
                <c:pt idx="1">
                  <c:v>Santé</c:v>
                </c:pt>
                <c:pt idx="2">
                  <c:v>Construction, bâtiment et travaux publics</c:v>
                </c:pt>
                <c:pt idx="3">
                  <c:v>Support à l'entreprise</c:v>
                </c:pt>
                <c:pt idx="4">
                  <c:v>Hôtellerie-restauration, tourisme, loisirs et animation</c:v>
                </c:pt>
                <c:pt idx="5">
                  <c:v>Banque, assurance, immobilier</c:v>
                </c:pt>
                <c:pt idx="6">
                  <c:v>Transport et logistique</c:v>
                </c:pt>
                <c:pt idx="7">
                  <c:v>Commerce, vente et grande distribution</c:v>
                </c:pt>
                <c:pt idx="8">
                  <c:v>Industrie</c:v>
                </c:pt>
                <c:pt idx="9">
                  <c:v>Spectacle</c:v>
                </c:pt>
                <c:pt idx="10">
                  <c:v>Services à la personne et à la collectivité</c:v>
                </c:pt>
                <c:pt idx="11">
                  <c:v>Installation et maintenance</c:v>
                </c:pt>
                <c:pt idx="12">
                  <c:v>Communication, média et multimédia</c:v>
                </c:pt>
                <c:pt idx="13">
                  <c:v>Arts et façonnage d'ouvrages d'art</c:v>
                </c:pt>
              </c:strCache>
            </c:strRef>
          </c:cat>
          <c:val>
            <c:numRef>
              <c:f>'2807'!$AA$17:$AA$30</c:f>
              <c:numCache>
                <c:formatCode>0;\-0;;@</c:formatCode>
                <c:ptCount val="14"/>
                <c:pt idx="0">
                  <c:v>5</c:v>
                </c:pt>
                <c:pt idx="1">
                  <c:v>5</c:v>
                </c:pt>
                <c:pt idx="2">
                  <c:v>3</c:v>
                </c:pt>
                <c:pt idx="3">
                  <c:v>3</c:v>
                </c:pt>
                <c:pt idx="4">
                  <c:v>2</c:v>
                </c:pt>
                <c:pt idx="5">
                  <c:v>1</c:v>
                </c:pt>
                <c:pt idx="6">
                  <c:v>1</c:v>
                </c:pt>
                <c:pt idx="7">
                  <c:v>1</c:v>
                </c:pt>
                <c:pt idx="8">
                  <c:v>2</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64160"/>
        <c:axId val="1352765792"/>
      </c:barChart>
      <c:catAx>
        <c:axId val="1352764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5792"/>
        <c:crosses val="autoZero"/>
        <c:auto val="1"/>
        <c:lblAlgn val="ctr"/>
        <c:lblOffset val="100"/>
        <c:noMultiLvlLbl val="0"/>
      </c:catAx>
      <c:valAx>
        <c:axId val="1352765792"/>
        <c:scaling>
          <c:orientation val="minMax"/>
        </c:scaling>
        <c:delete val="1"/>
        <c:axPos val="t"/>
        <c:numFmt formatCode="0%" sourceLinked="1"/>
        <c:majorTickMark val="none"/>
        <c:minorTickMark val="none"/>
        <c:tickLblPos val="nextTo"/>
        <c:crossAx val="1352764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'2808'!$W$16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'2808'!$V$17:$V$30</c:f>
              <c:strCache>
                <c:ptCount val="14"/>
                <c:pt idx="0">
                  <c:v>Installation et maintenance</c:v>
                </c:pt>
                <c:pt idx="1">
                  <c:v>Santé</c:v>
                </c:pt>
                <c:pt idx="2">
                  <c:v>Banque, assurance, immobilier</c:v>
                </c:pt>
                <c:pt idx="3">
                  <c:v>Construction, bâtiment et travaux publics</c:v>
                </c:pt>
                <c:pt idx="4">
                  <c:v>Industrie</c:v>
                </c:pt>
                <c:pt idx="5">
                  <c:v>Services à la personne et à la collectivité</c:v>
                </c:pt>
                <c:pt idx="6">
                  <c:v>Hôtellerie-restauration, tourisme, loisirs et animation</c:v>
                </c:pt>
                <c:pt idx="7">
                  <c:v>Transport et logistique</c:v>
                </c:pt>
                <c:pt idx="8">
                  <c:v>Support à l'entreprise</c:v>
                </c:pt>
                <c:pt idx="9">
                  <c:v>Spectacle</c:v>
                </c:pt>
                <c:pt idx="10">
                  <c:v>Communication, média et multimédia</c:v>
                </c:pt>
                <c:pt idx="11">
                  <c:v>Commerce, vente et grande distribution</c:v>
                </c:pt>
                <c:pt idx="12">
                  <c:v>Arts et façonnage d'ouvrages d'art</c:v>
                </c:pt>
                <c:pt idx="13">
                  <c:v>Agriculture et pêche, espaces naturels et espaces verts, soins aux animaux</c:v>
                </c:pt>
              </c:strCache>
            </c:strRef>
          </c:cat>
          <c:val>
            <c:numRef>
              <c:f>'2808'!$W$17:$W$30</c:f>
              <c:numCache>
                <c:formatCode>0;\-0;;@</c:formatCode>
                <c:ptCount val="14"/>
                <c:pt idx="0">
                  <c:v>3</c:v>
                </c:pt>
                <c:pt idx="1">
                  <c:v>9</c:v>
                </c:pt>
                <c:pt idx="2">
                  <c:v>12</c:v>
                </c:pt>
                <c:pt idx="3">
                  <c:v>1</c:v>
                </c:pt>
                <c:pt idx="4">
                  <c:v>37</c:v>
                </c:pt>
                <c:pt idx="5">
                  <c:v>48</c:v>
                </c:pt>
                <c:pt idx="6">
                  <c:v>19</c:v>
                </c:pt>
                <c:pt idx="7">
                  <c:v>25</c:v>
                </c:pt>
                <c:pt idx="8">
                  <c:v>30</c:v>
                </c:pt>
                <c:pt idx="9">
                  <c:v>18</c:v>
                </c:pt>
                <c:pt idx="10">
                  <c:v>20</c:v>
                </c:pt>
                <c:pt idx="11">
                  <c:v>14</c:v>
                </c:pt>
                <c:pt idx="12">
                  <c:v>13</c:v>
                </c:pt>
                <c:pt idx="13">
                  <c:v>17</c:v>
                </c:pt>
              </c:numCache>
            </c:numRef>
          </c:val>
        </c:ser>
        <c:ser>
          <c:idx val="1"/>
          <c:order val="1"/>
          <c:tx>
            <c:strRef>
              <c:f>'2808'!$X$16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'2808'!$V$17:$V$30</c:f>
              <c:strCache>
                <c:ptCount val="14"/>
                <c:pt idx="0">
                  <c:v>Installation et maintenance</c:v>
                </c:pt>
                <c:pt idx="1">
                  <c:v>Santé</c:v>
                </c:pt>
                <c:pt idx="2">
                  <c:v>Banque, assurance, immobilier</c:v>
                </c:pt>
                <c:pt idx="3">
                  <c:v>Construction, bâtiment et travaux publics</c:v>
                </c:pt>
                <c:pt idx="4">
                  <c:v>Industrie</c:v>
                </c:pt>
                <c:pt idx="5">
                  <c:v>Services à la personne et à la collectivité</c:v>
                </c:pt>
                <c:pt idx="6">
                  <c:v>Hôtellerie-restauration, tourisme, loisirs et animation</c:v>
                </c:pt>
                <c:pt idx="7">
                  <c:v>Transport et logistique</c:v>
                </c:pt>
                <c:pt idx="8">
                  <c:v>Support à l'entreprise</c:v>
                </c:pt>
                <c:pt idx="9">
                  <c:v>Spectacle</c:v>
                </c:pt>
                <c:pt idx="10">
                  <c:v>Communication, média et multimédia</c:v>
                </c:pt>
                <c:pt idx="11">
                  <c:v>Commerce, vente et grande distribution</c:v>
                </c:pt>
                <c:pt idx="12">
                  <c:v>Arts et façonnage d'ouvrages d'art</c:v>
                </c:pt>
                <c:pt idx="13">
                  <c:v>Agriculture et pêche, espaces naturels et espaces verts, soins aux animaux</c:v>
                </c:pt>
              </c:strCache>
            </c:strRef>
          </c:cat>
          <c:val>
            <c:numRef>
              <c:f>'2808'!$X$17:$X$30</c:f>
              <c:numCache>
                <c:formatCode>0;\-0;;@</c:formatCode>
                <c:ptCount val="14"/>
                <c:pt idx="0">
                  <c:v>3</c:v>
                </c:pt>
                <c:pt idx="1">
                  <c:v>4</c:v>
                </c:pt>
                <c:pt idx="2">
                  <c:v>0</c:v>
                </c:pt>
                <c:pt idx="3">
                  <c:v>0</c:v>
                </c:pt>
                <c:pt idx="4">
                  <c:v>24</c:v>
                </c:pt>
                <c:pt idx="5">
                  <c:v>7</c:v>
                </c:pt>
                <c:pt idx="6">
                  <c:v>3</c:v>
                </c:pt>
                <c:pt idx="7">
                  <c:v>3</c:v>
                </c:pt>
                <c:pt idx="8">
                  <c:v>6</c:v>
                </c:pt>
                <c:pt idx="9">
                  <c:v>3</c:v>
                </c:pt>
                <c:pt idx="10">
                  <c:v>1</c:v>
                </c:pt>
                <c:pt idx="11">
                  <c:v>8</c:v>
                </c:pt>
                <c:pt idx="12">
                  <c:v>2</c:v>
                </c:pt>
                <c:pt idx="13">
                  <c:v>3</c:v>
                </c:pt>
              </c:numCache>
            </c:numRef>
          </c:val>
        </c:ser>
        <c:ser>
          <c:idx val="2"/>
          <c:order val="2"/>
          <c:tx>
            <c:strRef>
              <c:f>'2808'!$Y$16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'2808'!$V$17:$V$30</c:f>
              <c:strCache>
                <c:ptCount val="14"/>
                <c:pt idx="0">
                  <c:v>Installation et maintenance</c:v>
                </c:pt>
                <c:pt idx="1">
                  <c:v>Santé</c:v>
                </c:pt>
                <c:pt idx="2">
                  <c:v>Banque, assurance, immobilier</c:v>
                </c:pt>
                <c:pt idx="3">
                  <c:v>Construction, bâtiment et travaux publics</c:v>
                </c:pt>
                <c:pt idx="4">
                  <c:v>Industrie</c:v>
                </c:pt>
                <c:pt idx="5">
                  <c:v>Services à la personne et à la collectivité</c:v>
                </c:pt>
                <c:pt idx="6">
                  <c:v>Hôtellerie-restauration, tourisme, loisirs et animation</c:v>
                </c:pt>
                <c:pt idx="7">
                  <c:v>Transport et logistique</c:v>
                </c:pt>
                <c:pt idx="8">
                  <c:v>Support à l'entreprise</c:v>
                </c:pt>
                <c:pt idx="9">
                  <c:v>Spectacle</c:v>
                </c:pt>
                <c:pt idx="10">
                  <c:v>Communication, média et multimédia</c:v>
                </c:pt>
                <c:pt idx="11">
                  <c:v>Commerce, vente et grande distribution</c:v>
                </c:pt>
                <c:pt idx="12">
                  <c:v>Arts et façonnage d'ouvrages d'art</c:v>
                </c:pt>
                <c:pt idx="13">
                  <c:v>Agriculture et pêche, espaces naturels et espaces verts, soins aux animaux</c:v>
                </c:pt>
              </c:strCache>
            </c:strRef>
          </c:cat>
          <c:val>
            <c:numRef>
              <c:f>'2808'!$Y$17:$Y$30</c:f>
              <c:numCache>
                <c:formatCode>0;\-0;;@</c:formatCode>
                <c:ptCount val="14"/>
                <c:pt idx="0">
                  <c:v>4</c:v>
                </c:pt>
                <c:pt idx="1">
                  <c:v>2</c:v>
                </c:pt>
                <c:pt idx="2">
                  <c:v>4</c:v>
                </c:pt>
                <c:pt idx="3">
                  <c:v>7</c:v>
                </c:pt>
                <c:pt idx="4">
                  <c:v>7</c:v>
                </c:pt>
                <c:pt idx="5">
                  <c:v>3</c:v>
                </c:pt>
                <c:pt idx="6">
                  <c:v>7</c:v>
                </c:pt>
                <c:pt idx="7">
                  <c:v>7</c:v>
                </c:pt>
                <c:pt idx="8">
                  <c:v>5</c:v>
                </c:pt>
                <c:pt idx="9">
                  <c:v>1</c:v>
                </c:pt>
                <c:pt idx="10">
                  <c:v>0</c:v>
                </c:pt>
                <c:pt idx="11">
                  <c:v>12</c:v>
                </c:pt>
                <c:pt idx="12">
                  <c:v>1</c:v>
                </c:pt>
                <c:pt idx="13">
                  <c:v>6</c:v>
                </c:pt>
              </c:numCache>
            </c:numRef>
          </c:val>
        </c:ser>
        <c:ser>
          <c:idx val="3"/>
          <c:order val="3"/>
          <c:tx>
            <c:strRef>
              <c:f>'2808'!$Z$16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'2808'!$V$17:$V$30</c:f>
              <c:strCache>
                <c:ptCount val="14"/>
                <c:pt idx="0">
                  <c:v>Installation et maintenance</c:v>
                </c:pt>
                <c:pt idx="1">
                  <c:v>Santé</c:v>
                </c:pt>
                <c:pt idx="2">
                  <c:v>Banque, assurance, immobilier</c:v>
                </c:pt>
                <c:pt idx="3">
                  <c:v>Construction, bâtiment et travaux publics</c:v>
                </c:pt>
                <c:pt idx="4">
                  <c:v>Industrie</c:v>
                </c:pt>
                <c:pt idx="5">
                  <c:v>Services à la personne et à la collectivité</c:v>
                </c:pt>
                <c:pt idx="6">
                  <c:v>Hôtellerie-restauration, tourisme, loisirs et animation</c:v>
                </c:pt>
                <c:pt idx="7">
                  <c:v>Transport et logistique</c:v>
                </c:pt>
                <c:pt idx="8">
                  <c:v>Support à l'entreprise</c:v>
                </c:pt>
                <c:pt idx="9">
                  <c:v>Spectacle</c:v>
                </c:pt>
                <c:pt idx="10">
                  <c:v>Communication, média et multimédia</c:v>
                </c:pt>
                <c:pt idx="11">
                  <c:v>Commerce, vente et grande distribution</c:v>
                </c:pt>
                <c:pt idx="12">
                  <c:v>Arts et façonnage d'ouvrages d'art</c:v>
                </c:pt>
                <c:pt idx="13">
                  <c:v>Agriculture et pêche, espaces naturels et espaces verts, soins aux animaux</c:v>
                </c:pt>
              </c:strCache>
            </c:strRef>
          </c:cat>
          <c:val>
            <c:numRef>
              <c:f>'2808'!$Z$17:$Z$30</c:f>
              <c:numCache>
                <c:formatCode>0;\-0;;@</c:formatCode>
                <c:ptCount val="14"/>
                <c:pt idx="0">
                  <c:v>9</c:v>
                </c:pt>
                <c:pt idx="1">
                  <c:v>12</c:v>
                </c:pt>
                <c:pt idx="2">
                  <c:v>6</c:v>
                </c:pt>
                <c:pt idx="3">
                  <c:v>26</c:v>
                </c:pt>
                <c:pt idx="4">
                  <c:v>18</c:v>
                </c:pt>
                <c:pt idx="5">
                  <c:v>9</c:v>
                </c:pt>
                <c:pt idx="6">
                  <c:v>0</c:v>
                </c:pt>
                <c:pt idx="7">
                  <c:v>1</c:v>
                </c:pt>
                <c:pt idx="8">
                  <c:v>3</c:v>
                </c:pt>
                <c:pt idx="9">
                  <c:v>0</c:v>
                </c:pt>
                <c:pt idx="10">
                  <c:v>2</c:v>
                </c:pt>
                <c:pt idx="11">
                  <c:v>5</c:v>
                </c:pt>
                <c:pt idx="12">
                  <c:v>3</c:v>
                </c:pt>
                <c:pt idx="13">
                  <c:v>4</c:v>
                </c:pt>
              </c:numCache>
            </c:numRef>
          </c:val>
        </c:ser>
        <c:ser>
          <c:idx val="4"/>
          <c:order val="4"/>
          <c:tx>
            <c:strRef>
              <c:f>'2808'!$AA$16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'2808'!$V$17:$V$30</c:f>
              <c:strCache>
                <c:ptCount val="14"/>
                <c:pt idx="0">
                  <c:v>Installation et maintenance</c:v>
                </c:pt>
                <c:pt idx="1">
                  <c:v>Santé</c:v>
                </c:pt>
                <c:pt idx="2">
                  <c:v>Banque, assurance, immobilier</c:v>
                </c:pt>
                <c:pt idx="3">
                  <c:v>Construction, bâtiment et travaux publics</c:v>
                </c:pt>
                <c:pt idx="4">
                  <c:v>Industrie</c:v>
                </c:pt>
                <c:pt idx="5">
                  <c:v>Services à la personne et à la collectivité</c:v>
                </c:pt>
                <c:pt idx="6">
                  <c:v>Hôtellerie-restauration, tourisme, loisirs et animation</c:v>
                </c:pt>
                <c:pt idx="7">
                  <c:v>Transport et logistique</c:v>
                </c:pt>
                <c:pt idx="8">
                  <c:v>Support à l'entreprise</c:v>
                </c:pt>
                <c:pt idx="9">
                  <c:v>Spectacle</c:v>
                </c:pt>
                <c:pt idx="10">
                  <c:v>Communication, média et multimédia</c:v>
                </c:pt>
                <c:pt idx="11">
                  <c:v>Commerce, vente et grande distribution</c:v>
                </c:pt>
                <c:pt idx="12">
                  <c:v>Arts et façonnage d'ouvrages d'art</c:v>
                </c:pt>
                <c:pt idx="13">
                  <c:v>Agriculture et pêche, espaces naturels et espaces verts, soins aux animaux</c:v>
                </c:pt>
              </c:strCache>
            </c:strRef>
          </c:cat>
          <c:val>
            <c:numRef>
              <c:f>'2808'!$AA$17:$AA$30</c:f>
              <c:numCache>
                <c:formatCode>0;\-0;;@</c:formatCode>
                <c:ptCount val="14"/>
                <c:pt idx="0">
                  <c:v>9</c:v>
                </c:pt>
                <c:pt idx="1">
                  <c:v>5</c:v>
                </c:pt>
                <c:pt idx="2">
                  <c:v>3</c:v>
                </c:pt>
                <c:pt idx="3">
                  <c:v>4</c:v>
                </c:pt>
                <c:pt idx="4">
                  <c:v>8</c:v>
                </c:pt>
                <c:pt idx="5">
                  <c:v>4</c:v>
                </c:pt>
                <c:pt idx="6">
                  <c:v>1</c:v>
                </c:pt>
                <c:pt idx="7">
                  <c:v>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70144"/>
        <c:axId val="1352772320"/>
      </c:barChart>
      <c:catAx>
        <c:axId val="13527701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72320"/>
        <c:crosses val="autoZero"/>
        <c:auto val="1"/>
        <c:lblAlgn val="ctr"/>
        <c:lblOffset val="100"/>
        <c:noMultiLvlLbl val="0"/>
      </c:catAx>
      <c:valAx>
        <c:axId val="1352772320"/>
        <c:scaling>
          <c:orientation val="minMax"/>
        </c:scaling>
        <c:delete val="1"/>
        <c:axPos val="t"/>
        <c:numFmt formatCode="0%" sourceLinked="1"/>
        <c:majorTickMark val="none"/>
        <c:minorTickMark val="none"/>
        <c:tickLblPos val="nextTo"/>
        <c:crossAx val="13527701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'2809'!$W$16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'2809'!$V$17:$V$30</c:f>
              <c:strCache>
                <c:ptCount val="14"/>
                <c:pt idx="0">
                  <c:v>Banque, assurance, immobilier</c:v>
                </c:pt>
                <c:pt idx="1">
                  <c:v>Construction, bâtiment et travaux publics</c:v>
                </c:pt>
                <c:pt idx="2">
                  <c:v>Installation et maintenance</c:v>
                </c:pt>
                <c:pt idx="3">
                  <c:v>Hôtellerie-restauration, tourisme, loisirs et animation</c:v>
                </c:pt>
                <c:pt idx="4">
                  <c:v>Services à la personne et à la collectivité</c:v>
                </c:pt>
                <c:pt idx="5">
                  <c:v>Transport et logistique</c:v>
                </c:pt>
                <c:pt idx="6">
                  <c:v>Industrie</c:v>
                </c:pt>
                <c:pt idx="7">
                  <c:v>Support à l'entreprise</c:v>
                </c:pt>
                <c:pt idx="8">
                  <c:v>Agriculture et pêche, espaces naturels et espaces verts, soins aux animaux</c:v>
                </c:pt>
                <c:pt idx="9">
                  <c:v>Santé</c:v>
                </c:pt>
                <c:pt idx="10">
                  <c:v>Spectacle</c:v>
                </c:pt>
                <c:pt idx="11">
                  <c:v>Communication, média et multimédia</c:v>
                </c:pt>
                <c:pt idx="12">
                  <c:v>Commerce, vente et grande distribution</c:v>
                </c:pt>
                <c:pt idx="13">
                  <c:v>Arts et façonnage d'ouvrages d'art</c:v>
                </c:pt>
              </c:strCache>
            </c:strRef>
          </c:cat>
          <c:val>
            <c:numRef>
              <c:f>'2809'!$W$17:$W$30</c:f>
              <c:numCache>
                <c:formatCode>0;\-0;;@</c:formatCode>
                <c:ptCount val="14"/>
                <c:pt idx="0">
                  <c:v>17</c:v>
                </c:pt>
                <c:pt idx="1">
                  <c:v>6</c:v>
                </c:pt>
                <c:pt idx="2">
                  <c:v>6</c:v>
                </c:pt>
                <c:pt idx="3">
                  <c:v>13</c:v>
                </c:pt>
                <c:pt idx="4">
                  <c:v>44</c:v>
                </c:pt>
                <c:pt idx="5">
                  <c:v>16</c:v>
                </c:pt>
                <c:pt idx="6">
                  <c:v>60</c:v>
                </c:pt>
                <c:pt idx="7">
                  <c:v>14</c:v>
                </c:pt>
                <c:pt idx="8">
                  <c:v>21</c:v>
                </c:pt>
                <c:pt idx="9">
                  <c:v>6</c:v>
                </c:pt>
                <c:pt idx="10">
                  <c:v>21</c:v>
                </c:pt>
                <c:pt idx="11">
                  <c:v>13</c:v>
                </c:pt>
                <c:pt idx="12">
                  <c:v>18</c:v>
                </c:pt>
                <c:pt idx="13">
                  <c:v>18</c:v>
                </c:pt>
              </c:numCache>
            </c:numRef>
          </c:val>
        </c:ser>
        <c:ser>
          <c:idx val="1"/>
          <c:order val="1"/>
          <c:tx>
            <c:strRef>
              <c:f>'2809'!$X$16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'2809'!$V$17:$V$30</c:f>
              <c:strCache>
                <c:ptCount val="14"/>
                <c:pt idx="0">
                  <c:v>Banque, assurance, immobilier</c:v>
                </c:pt>
                <c:pt idx="1">
                  <c:v>Construction, bâtiment et travaux publics</c:v>
                </c:pt>
                <c:pt idx="2">
                  <c:v>Installation et maintenance</c:v>
                </c:pt>
                <c:pt idx="3">
                  <c:v>Hôtellerie-restauration, tourisme, loisirs et animation</c:v>
                </c:pt>
                <c:pt idx="4">
                  <c:v>Services à la personne et à la collectivité</c:v>
                </c:pt>
                <c:pt idx="5">
                  <c:v>Transport et logistique</c:v>
                </c:pt>
                <c:pt idx="6">
                  <c:v>Industrie</c:v>
                </c:pt>
                <c:pt idx="7">
                  <c:v>Support à l'entreprise</c:v>
                </c:pt>
                <c:pt idx="8">
                  <c:v>Agriculture et pêche, espaces naturels et espaces verts, soins aux animaux</c:v>
                </c:pt>
                <c:pt idx="9">
                  <c:v>Santé</c:v>
                </c:pt>
                <c:pt idx="10">
                  <c:v>Spectacle</c:v>
                </c:pt>
                <c:pt idx="11">
                  <c:v>Communication, média et multimédia</c:v>
                </c:pt>
                <c:pt idx="12">
                  <c:v>Commerce, vente et grande distribution</c:v>
                </c:pt>
                <c:pt idx="13">
                  <c:v>Arts et façonnage d'ouvrages d'art</c:v>
                </c:pt>
              </c:strCache>
            </c:strRef>
          </c:cat>
          <c:val>
            <c:numRef>
              <c:f>'2809'!$X$17:$X$30</c:f>
              <c:numCache>
                <c:formatCode>0;\-0;;@</c:formatCode>
                <c:ptCount val="14"/>
                <c:pt idx="0">
                  <c:v>2</c:v>
                </c:pt>
                <c:pt idx="1">
                  <c:v>4</c:v>
                </c:pt>
                <c:pt idx="2">
                  <c:v>3</c:v>
                </c:pt>
                <c:pt idx="3">
                  <c:v>1</c:v>
                </c:pt>
                <c:pt idx="4">
                  <c:v>6</c:v>
                </c:pt>
                <c:pt idx="5">
                  <c:v>6</c:v>
                </c:pt>
                <c:pt idx="6">
                  <c:v>6</c:v>
                </c:pt>
                <c:pt idx="7">
                  <c:v>15</c:v>
                </c:pt>
                <c:pt idx="8">
                  <c:v>0</c:v>
                </c:pt>
                <c:pt idx="9">
                  <c:v>5</c:v>
                </c:pt>
                <c:pt idx="10">
                  <c:v>1</c:v>
                </c:pt>
                <c:pt idx="11">
                  <c:v>9</c:v>
                </c:pt>
                <c:pt idx="12">
                  <c:v>8</c:v>
                </c:pt>
                <c:pt idx="13">
                  <c:v>1</c:v>
                </c:pt>
              </c:numCache>
            </c:numRef>
          </c:val>
        </c:ser>
        <c:ser>
          <c:idx val="2"/>
          <c:order val="2"/>
          <c:tx>
            <c:strRef>
              <c:f>'2809'!$Y$16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'2809'!$V$17:$V$30</c:f>
              <c:strCache>
                <c:ptCount val="14"/>
                <c:pt idx="0">
                  <c:v>Banque, assurance, immobilier</c:v>
                </c:pt>
                <c:pt idx="1">
                  <c:v>Construction, bâtiment et travaux publics</c:v>
                </c:pt>
                <c:pt idx="2">
                  <c:v>Installation et maintenance</c:v>
                </c:pt>
                <c:pt idx="3">
                  <c:v>Hôtellerie-restauration, tourisme, loisirs et animation</c:v>
                </c:pt>
                <c:pt idx="4">
                  <c:v>Services à la personne et à la collectivité</c:v>
                </c:pt>
                <c:pt idx="5">
                  <c:v>Transport et logistique</c:v>
                </c:pt>
                <c:pt idx="6">
                  <c:v>Industrie</c:v>
                </c:pt>
                <c:pt idx="7">
                  <c:v>Support à l'entreprise</c:v>
                </c:pt>
                <c:pt idx="8">
                  <c:v>Agriculture et pêche, espaces naturels et espaces verts, soins aux animaux</c:v>
                </c:pt>
                <c:pt idx="9">
                  <c:v>Santé</c:v>
                </c:pt>
                <c:pt idx="10">
                  <c:v>Spectacle</c:v>
                </c:pt>
                <c:pt idx="11">
                  <c:v>Communication, média et multimédia</c:v>
                </c:pt>
                <c:pt idx="12">
                  <c:v>Commerce, vente et grande distribution</c:v>
                </c:pt>
                <c:pt idx="13">
                  <c:v>Arts et façonnage d'ouvrages d'art</c:v>
                </c:pt>
              </c:strCache>
            </c:strRef>
          </c:cat>
          <c:val>
            <c:numRef>
              <c:f>'2809'!$Y$17:$Y$30</c:f>
              <c:numCache>
                <c:formatCode>0;\-0;;@</c:formatCode>
                <c:ptCount val="14"/>
                <c:pt idx="0">
                  <c:v>0</c:v>
                </c:pt>
                <c:pt idx="1">
                  <c:v>10</c:v>
                </c:pt>
                <c:pt idx="2">
                  <c:v>12</c:v>
                </c:pt>
                <c:pt idx="3">
                  <c:v>5</c:v>
                </c:pt>
                <c:pt idx="4">
                  <c:v>7</c:v>
                </c:pt>
                <c:pt idx="5">
                  <c:v>5</c:v>
                </c:pt>
                <c:pt idx="6">
                  <c:v>11</c:v>
                </c:pt>
                <c:pt idx="7">
                  <c:v>11</c:v>
                </c:pt>
                <c:pt idx="8">
                  <c:v>3</c:v>
                </c:pt>
                <c:pt idx="9">
                  <c:v>7</c:v>
                </c:pt>
                <c:pt idx="10">
                  <c:v>0</c:v>
                </c:pt>
                <c:pt idx="11">
                  <c:v>1</c:v>
                </c:pt>
                <c:pt idx="12">
                  <c:v>5</c:v>
                </c:pt>
                <c:pt idx="13">
                  <c:v>0</c:v>
                </c:pt>
              </c:numCache>
            </c:numRef>
          </c:val>
        </c:ser>
        <c:ser>
          <c:idx val="3"/>
          <c:order val="3"/>
          <c:tx>
            <c:strRef>
              <c:f>'2809'!$Z$16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'2809'!$V$17:$V$30</c:f>
              <c:strCache>
                <c:ptCount val="14"/>
                <c:pt idx="0">
                  <c:v>Banque, assurance, immobilier</c:v>
                </c:pt>
                <c:pt idx="1">
                  <c:v>Construction, bâtiment et travaux publics</c:v>
                </c:pt>
                <c:pt idx="2">
                  <c:v>Installation et maintenance</c:v>
                </c:pt>
                <c:pt idx="3">
                  <c:v>Hôtellerie-restauration, tourisme, loisirs et animation</c:v>
                </c:pt>
                <c:pt idx="4">
                  <c:v>Services à la personne et à la collectivité</c:v>
                </c:pt>
                <c:pt idx="5">
                  <c:v>Transport et logistique</c:v>
                </c:pt>
                <c:pt idx="6">
                  <c:v>Industrie</c:v>
                </c:pt>
                <c:pt idx="7">
                  <c:v>Support à l'entreprise</c:v>
                </c:pt>
                <c:pt idx="8">
                  <c:v>Agriculture et pêche, espaces naturels et espaces verts, soins aux animaux</c:v>
                </c:pt>
                <c:pt idx="9">
                  <c:v>Santé</c:v>
                </c:pt>
                <c:pt idx="10">
                  <c:v>Spectacle</c:v>
                </c:pt>
                <c:pt idx="11">
                  <c:v>Communication, média et multimédia</c:v>
                </c:pt>
                <c:pt idx="12">
                  <c:v>Commerce, vente et grande distribution</c:v>
                </c:pt>
                <c:pt idx="13">
                  <c:v>Arts et façonnage d'ouvrages d'art</c:v>
                </c:pt>
              </c:strCache>
            </c:strRef>
          </c:cat>
          <c:val>
            <c:numRef>
              <c:f>'2809'!$Z$17:$Z$30</c:f>
              <c:numCache>
                <c:formatCode>0;\-0;;@</c:formatCode>
                <c:ptCount val="14"/>
                <c:pt idx="0">
                  <c:v>3</c:v>
                </c:pt>
                <c:pt idx="1">
                  <c:v>14</c:v>
                </c:pt>
                <c:pt idx="2">
                  <c:v>5</c:v>
                </c:pt>
                <c:pt idx="3">
                  <c:v>9</c:v>
                </c:pt>
                <c:pt idx="4">
                  <c:v>10</c:v>
                </c:pt>
                <c:pt idx="5">
                  <c:v>8</c:v>
                </c:pt>
                <c:pt idx="6">
                  <c:v>12</c:v>
                </c:pt>
                <c:pt idx="7">
                  <c:v>2</c:v>
                </c:pt>
                <c:pt idx="8">
                  <c:v>5</c:v>
                </c:pt>
                <c:pt idx="9">
                  <c:v>13</c:v>
                </c:pt>
                <c:pt idx="10">
                  <c:v>0</c:v>
                </c:pt>
                <c:pt idx="11">
                  <c:v>0</c:v>
                </c:pt>
                <c:pt idx="12">
                  <c:v>8</c:v>
                </c:pt>
                <c:pt idx="13">
                  <c:v>0</c:v>
                </c:pt>
              </c:numCache>
            </c:numRef>
          </c:val>
        </c:ser>
        <c:ser>
          <c:idx val="4"/>
          <c:order val="4"/>
          <c:tx>
            <c:strRef>
              <c:f>'2809'!$AA$16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'2809'!$V$17:$V$30</c:f>
              <c:strCache>
                <c:ptCount val="14"/>
                <c:pt idx="0">
                  <c:v>Banque, assurance, immobilier</c:v>
                </c:pt>
                <c:pt idx="1">
                  <c:v>Construction, bâtiment et travaux publics</c:v>
                </c:pt>
                <c:pt idx="2">
                  <c:v>Installation et maintenance</c:v>
                </c:pt>
                <c:pt idx="3">
                  <c:v>Hôtellerie-restauration, tourisme, loisirs et animation</c:v>
                </c:pt>
                <c:pt idx="4">
                  <c:v>Services à la personne et à la collectivité</c:v>
                </c:pt>
                <c:pt idx="5">
                  <c:v>Transport et logistique</c:v>
                </c:pt>
                <c:pt idx="6">
                  <c:v>Industrie</c:v>
                </c:pt>
                <c:pt idx="7">
                  <c:v>Support à l'entreprise</c:v>
                </c:pt>
                <c:pt idx="8">
                  <c:v>Agriculture et pêche, espaces naturels et espaces verts, soins aux animaux</c:v>
                </c:pt>
                <c:pt idx="9">
                  <c:v>Santé</c:v>
                </c:pt>
                <c:pt idx="10">
                  <c:v>Spectacle</c:v>
                </c:pt>
                <c:pt idx="11">
                  <c:v>Communication, média et multimédia</c:v>
                </c:pt>
                <c:pt idx="12">
                  <c:v>Commerce, vente et grande distribution</c:v>
                </c:pt>
                <c:pt idx="13">
                  <c:v>Arts et façonnage d'ouvrages d'art</c:v>
                </c:pt>
              </c:strCache>
            </c:strRef>
          </c:cat>
          <c:val>
            <c:numRef>
              <c:f>'2809'!$AA$17:$AA$30</c:f>
              <c:numCache>
                <c:formatCode>0;\-0;;@</c:formatCode>
                <c:ptCount val="14"/>
                <c:pt idx="0">
                  <c:v>3</c:v>
                </c:pt>
                <c:pt idx="1">
                  <c:v>4</c:v>
                </c:pt>
                <c:pt idx="2">
                  <c:v>2</c:v>
                </c:pt>
                <c:pt idx="3">
                  <c:v>2</c:v>
                </c:pt>
                <c:pt idx="4">
                  <c:v>4</c:v>
                </c:pt>
                <c:pt idx="5">
                  <c:v>2</c:v>
                </c:pt>
                <c:pt idx="6">
                  <c:v>5</c:v>
                </c:pt>
                <c:pt idx="7">
                  <c:v>2</c:v>
                </c:pt>
                <c:pt idx="8">
                  <c:v>1</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71232"/>
        <c:axId val="1352776128"/>
      </c:barChart>
      <c:catAx>
        <c:axId val="1352771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76128"/>
        <c:crosses val="autoZero"/>
        <c:auto val="1"/>
        <c:lblAlgn val="ctr"/>
        <c:lblOffset val="100"/>
        <c:noMultiLvlLbl val="0"/>
      </c:catAx>
      <c:valAx>
        <c:axId val="1352776128"/>
        <c:scaling>
          <c:orientation val="minMax"/>
        </c:scaling>
        <c:delete val="1"/>
        <c:axPos val="t"/>
        <c:numFmt formatCode="0%" sourceLinked="1"/>
        <c:majorTickMark val="none"/>
        <c:minorTickMark val="none"/>
        <c:tickLblPos val="nextTo"/>
        <c:crossAx val="1352771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'2810'!$W$16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'2810'!$V$17:$V$30</c:f>
              <c:strCache>
                <c:ptCount val="14"/>
                <c:pt idx="0">
                  <c:v>Industrie</c:v>
                </c:pt>
                <c:pt idx="1">
                  <c:v>Installation et maintenance</c:v>
                </c:pt>
                <c:pt idx="2">
                  <c:v>Construction, bâtiment et travaux publics</c:v>
                </c:pt>
                <c:pt idx="3">
                  <c:v>Agriculture et pêche, espaces naturels et espaces verts, soins aux animaux</c:v>
                </c:pt>
                <c:pt idx="4">
                  <c:v>Commerce, vente et grande distribution</c:v>
                </c:pt>
                <c:pt idx="5">
                  <c:v>Services à la personne et à la collectivité</c:v>
                </c:pt>
                <c:pt idx="6">
                  <c:v>Support à l'entreprise</c:v>
                </c:pt>
                <c:pt idx="7">
                  <c:v>Transport et logistique</c:v>
                </c:pt>
                <c:pt idx="8">
                  <c:v>Communication, média et multimédia</c:v>
                </c:pt>
                <c:pt idx="9">
                  <c:v>Hôtellerie-restauration, tourisme, loisirs et animation</c:v>
                </c:pt>
                <c:pt idx="10">
                  <c:v>Spectacle</c:v>
                </c:pt>
                <c:pt idx="11">
                  <c:v>Santé</c:v>
                </c:pt>
                <c:pt idx="12">
                  <c:v>Banque, assurance, immobilier</c:v>
                </c:pt>
                <c:pt idx="13">
                  <c:v>Arts et façonnage d'ouvrages d'art</c:v>
                </c:pt>
              </c:strCache>
            </c:strRef>
          </c:cat>
          <c:val>
            <c:numRef>
              <c:f>'2810'!$W$17:$W$30</c:f>
              <c:numCache>
                <c:formatCode>0;\-0;;@</c:formatCode>
                <c:ptCount val="14"/>
                <c:pt idx="0">
                  <c:v>18</c:v>
                </c:pt>
                <c:pt idx="1">
                  <c:v>4</c:v>
                </c:pt>
                <c:pt idx="2">
                  <c:v>6</c:v>
                </c:pt>
                <c:pt idx="3">
                  <c:v>8</c:v>
                </c:pt>
                <c:pt idx="4">
                  <c:v>10</c:v>
                </c:pt>
                <c:pt idx="5">
                  <c:v>39</c:v>
                </c:pt>
                <c:pt idx="6">
                  <c:v>12</c:v>
                </c:pt>
                <c:pt idx="7">
                  <c:v>19</c:v>
                </c:pt>
                <c:pt idx="8">
                  <c:v>13</c:v>
                </c:pt>
                <c:pt idx="9">
                  <c:v>13</c:v>
                </c:pt>
                <c:pt idx="10">
                  <c:v>22</c:v>
                </c:pt>
                <c:pt idx="11">
                  <c:v>13</c:v>
                </c:pt>
                <c:pt idx="12">
                  <c:v>17</c:v>
                </c:pt>
                <c:pt idx="13">
                  <c:v>16</c:v>
                </c:pt>
              </c:numCache>
            </c:numRef>
          </c:val>
        </c:ser>
        <c:ser>
          <c:idx val="1"/>
          <c:order val="1"/>
          <c:tx>
            <c:strRef>
              <c:f>'2810'!$X$16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'2810'!$V$17:$V$30</c:f>
              <c:strCache>
                <c:ptCount val="14"/>
                <c:pt idx="0">
                  <c:v>Industrie</c:v>
                </c:pt>
                <c:pt idx="1">
                  <c:v>Installation et maintenance</c:v>
                </c:pt>
                <c:pt idx="2">
                  <c:v>Construction, bâtiment et travaux publics</c:v>
                </c:pt>
                <c:pt idx="3">
                  <c:v>Agriculture et pêche, espaces naturels et espaces verts, soins aux animaux</c:v>
                </c:pt>
                <c:pt idx="4">
                  <c:v>Commerce, vente et grande distribution</c:v>
                </c:pt>
                <c:pt idx="5">
                  <c:v>Services à la personne et à la collectivité</c:v>
                </c:pt>
                <c:pt idx="6">
                  <c:v>Support à l'entreprise</c:v>
                </c:pt>
                <c:pt idx="7">
                  <c:v>Transport et logistique</c:v>
                </c:pt>
                <c:pt idx="8">
                  <c:v>Communication, média et multimédia</c:v>
                </c:pt>
                <c:pt idx="9">
                  <c:v>Hôtellerie-restauration, tourisme, loisirs et animation</c:v>
                </c:pt>
                <c:pt idx="10">
                  <c:v>Spectacle</c:v>
                </c:pt>
                <c:pt idx="11">
                  <c:v>Santé</c:v>
                </c:pt>
                <c:pt idx="12">
                  <c:v>Banque, assurance, immobilier</c:v>
                </c:pt>
                <c:pt idx="13">
                  <c:v>Arts et façonnage d'ouvrages d'art</c:v>
                </c:pt>
              </c:strCache>
            </c:strRef>
          </c:cat>
          <c:val>
            <c:numRef>
              <c:f>'2810'!$X$17:$X$30</c:f>
              <c:numCache>
                <c:formatCode>0;\-0;;@</c:formatCode>
                <c:ptCount val="14"/>
                <c:pt idx="0">
                  <c:v>12</c:v>
                </c:pt>
                <c:pt idx="1">
                  <c:v>0</c:v>
                </c:pt>
                <c:pt idx="2">
                  <c:v>4</c:v>
                </c:pt>
                <c:pt idx="3">
                  <c:v>0</c:v>
                </c:pt>
                <c:pt idx="4">
                  <c:v>15</c:v>
                </c:pt>
                <c:pt idx="5">
                  <c:v>8</c:v>
                </c:pt>
                <c:pt idx="6">
                  <c:v>10</c:v>
                </c:pt>
                <c:pt idx="7">
                  <c:v>5</c:v>
                </c:pt>
                <c:pt idx="8">
                  <c:v>3</c:v>
                </c:pt>
                <c:pt idx="9">
                  <c:v>2</c:v>
                </c:pt>
                <c:pt idx="10">
                  <c:v>0</c:v>
                </c:pt>
                <c:pt idx="11">
                  <c:v>1</c:v>
                </c:pt>
                <c:pt idx="12">
                  <c:v>3</c:v>
                </c:pt>
                <c:pt idx="13">
                  <c:v>1</c:v>
                </c:pt>
              </c:numCache>
            </c:numRef>
          </c:val>
        </c:ser>
        <c:ser>
          <c:idx val="2"/>
          <c:order val="2"/>
          <c:tx>
            <c:strRef>
              <c:f>'2810'!$Y$16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'2810'!$V$17:$V$30</c:f>
              <c:strCache>
                <c:ptCount val="14"/>
                <c:pt idx="0">
                  <c:v>Industrie</c:v>
                </c:pt>
                <c:pt idx="1">
                  <c:v>Installation et maintenance</c:v>
                </c:pt>
                <c:pt idx="2">
                  <c:v>Construction, bâtiment et travaux publics</c:v>
                </c:pt>
                <c:pt idx="3">
                  <c:v>Agriculture et pêche, espaces naturels et espaces verts, soins aux animaux</c:v>
                </c:pt>
                <c:pt idx="4">
                  <c:v>Commerce, vente et grande distribution</c:v>
                </c:pt>
                <c:pt idx="5">
                  <c:v>Services à la personne et à la collectivité</c:v>
                </c:pt>
                <c:pt idx="6">
                  <c:v>Support à l'entreprise</c:v>
                </c:pt>
                <c:pt idx="7">
                  <c:v>Transport et logistique</c:v>
                </c:pt>
                <c:pt idx="8">
                  <c:v>Communication, média et multimédia</c:v>
                </c:pt>
                <c:pt idx="9">
                  <c:v>Hôtellerie-restauration, tourisme, loisirs et animation</c:v>
                </c:pt>
                <c:pt idx="10">
                  <c:v>Spectacle</c:v>
                </c:pt>
                <c:pt idx="11">
                  <c:v>Santé</c:v>
                </c:pt>
                <c:pt idx="12">
                  <c:v>Banque, assurance, immobilier</c:v>
                </c:pt>
                <c:pt idx="13">
                  <c:v>Arts et façonnage d'ouvrages d'art</c:v>
                </c:pt>
              </c:strCache>
            </c:strRef>
          </c:cat>
          <c:val>
            <c:numRef>
              <c:f>'2810'!$Y$17:$Y$30</c:f>
              <c:numCache>
                <c:formatCode>0;\-0;;@</c:formatCode>
                <c:ptCount val="14"/>
                <c:pt idx="0">
                  <c:v>7</c:v>
                </c:pt>
                <c:pt idx="1">
                  <c:v>3</c:v>
                </c:pt>
                <c:pt idx="2">
                  <c:v>10</c:v>
                </c:pt>
                <c:pt idx="3">
                  <c:v>3</c:v>
                </c:pt>
                <c:pt idx="4">
                  <c:v>6</c:v>
                </c:pt>
                <c:pt idx="5">
                  <c:v>7</c:v>
                </c:pt>
                <c:pt idx="6">
                  <c:v>10</c:v>
                </c:pt>
                <c:pt idx="7">
                  <c:v>7</c:v>
                </c:pt>
                <c:pt idx="8">
                  <c:v>0</c:v>
                </c:pt>
                <c:pt idx="9">
                  <c:v>4</c:v>
                </c:pt>
                <c:pt idx="10">
                  <c:v>0</c:v>
                </c:pt>
                <c:pt idx="11">
                  <c:v>7</c:v>
                </c:pt>
                <c:pt idx="12">
                  <c:v>5</c:v>
                </c:pt>
                <c:pt idx="13">
                  <c:v>1</c:v>
                </c:pt>
              </c:numCache>
            </c:numRef>
          </c:val>
        </c:ser>
        <c:ser>
          <c:idx val="3"/>
          <c:order val="3"/>
          <c:tx>
            <c:strRef>
              <c:f>'2810'!$Z$16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'2810'!$V$17:$V$30</c:f>
              <c:strCache>
                <c:ptCount val="14"/>
                <c:pt idx="0">
                  <c:v>Industrie</c:v>
                </c:pt>
                <c:pt idx="1">
                  <c:v>Installation et maintenance</c:v>
                </c:pt>
                <c:pt idx="2">
                  <c:v>Construction, bâtiment et travaux publics</c:v>
                </c:pt>
                <c:pt idx="3">
                  <c:v>Agriculture et pêche, espaces naturels et espaces verts, soins aux animaux</c:v>
                </c:pt>
                <c:pt idx="4">
                  <c:v>Commerce, vente et grande distribution</c:v>
                </c:pt>
                <c:pt idx="5">
                  <c:v>Services à la personne et à la collectivité</c:v>
                </c:pt>
                <c:pt idx="6">
                  <c:v>Support à l'entreprise</c:v>
                </c:pt>
                <c:pt idx="7">
                  <c:v>Transport et logistique</c:v>
                </c:pt>
                <c:pt idx="8">
                  <c:v>Communication, média et multimédia</c:v>
                </c:pt>
                <c:pt idx="9">
                  <c:v>Hôtellerie-restauration, tourisme, loisirs et animation</c:v>
                </c:pt>
                <c:pt idx="10">
                  <c:v>Spectacle</c:v>
                </c:pt>
                <c:pt idx="11">
                  <c:v>Santé</c:v>
                </c:pt>
                <c:pt idx="12">
                  <c:v>Banque, assurance, immobilier</c:v>
                </c:pt>
                <c:pt idx="13">
                  <c:v>Arts et façonnage d'ouvrages d'art</c:v>
                </c:pt>
              </c:strCache>
            </c:strRef>
          </c:cat>
          <c:val>
            <c:numRef>
              <c:f>'2810'!$Z$17:$Z$30</c:f>
              <c:numCache>
                <c:formatCode>0;\-0;;@</c:formatCode>
                <c:ptCount val="14"/>
                <c:pt idx="0">
                  <c:v>33</c:v>
                </c:pt>
                <c:pt idx="1">
                  <c:v>15</c:v>
                </c:pt>
                <c:pt idx="2">
                  <c:v>13</c:v>
                </c:pt>
                <c:pt idx="3">
                  <c:v>16</c:v>
                </c:pt>
                <c:pt idx="4">
                  <c:v>5</c:v>
                </c:pt>
                <c:pt idx="5">
                  <c:v>12</c:v>
                </c:pt>
                <c:pt idx="6">
                  <c:v>9</c:v>
                </c:pt>
                <c:pt idx="7">
                  <c:v>4</c:v>
                </c:pt>
                <c:pt idx="8">
                  <c:v>6</c:v>
                </c:pt>
                <c:pt idx="9">
                  <c:v>10</c:v>
                </c:pt>
                <c:pt idx="10">
                  <c:v>0</c:v>
                </c:pt>
                <c:pt idx="11">
                  <c:v>11</c:v>
                </c:pt>
                <c:pt idx="12">
                  <c:v>0</c:v>
                </c:pt>
                <c:pt idx="13">
                  <c:v>1</c:v>
                </c:pt>
              </c:numCache>
            </c:numRef>
          </c:val>
        </c:ser>
        <c:ser>
          <c:idx val="4"/>
          <c:order val="4"/>
          <c:tx>
            <c:strRef>
              <c:f>'2810'!$AA$16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'2810'!$V$17:$V$30</c:f>
              <c:strCache>
                <c:ptCount val="14"/>
                <c:pt idx="0">
                  <c:v>Industrie</c:v>
                </c:pt>
                <c:pt idx="1">
                  <c:v>Installation et maintenance</c:v>
                </c:pt>
                <c:pt idx="2">
                  <c:v>Construction, bâtiment et travaux publics</c:v>
                </c:pt>
                <c:pt idx="3">
                  <c:v>Agriculture et pêche, espaces naturels et espaces verts, soins aux animaux</c:v>
                </c:pt>
                <c:pt idx="4">
                  <c:v>Commerce, vente et grande distribution</c:v>
                </c:pt>
                <c:pt idx="5">
                  <c:v>Services à la personne et à la collectivité</c:v>
                </c:pt>
                <c:pt idx="6">
                  <c:v>Support à l'entreprise</c:v>
                </c:pt>
                <c:pt idx="7">
                  <c:v>Transport et logistique</c:v>
                </c:pt>
                <c:pt idx="8">
                  <c:v>Communication, média et multimédia</c:v>
                </c:pt>
                <c:pt idx="9">
                  <c:v>Hôtellerie-restauration, tourisme, loisirs et animation</c:v>
                </c:pt>
                <c:pt idx="10">
                  <c:v>Spectacle</c:v>
                </c:pt>
                <c:pt idx="11">
                  <c:v>Santé</c:v>
                </c:pt>
                <c:pt idx="12">
                  <c:v>Banque, assurance, immobilier</c:v>
                </c:pt>
                <c:pt idx="13">
                  <c:v>Arts et façonnage d'ouvrages d'art</c:v>
                </c:pt>
              </c:strCache>
            </c:strRef>
          </c:cat>
          <c:val>
            <c:numRef>
              <c:f>'2810'!$AA$17:$AA$30</c:f>
              <c:numCache>
                <c:formatCode>0;\-0;;@</c:formatCode>
                <c:ptCount val="14"/>
                <c:pt idx="0">
                  <c:v>24</c:v>
                </c:pt>
                <c:pt idx="1">
                  <c:v>6</c:v>
                </c:pt>
                <c:pt idx="2">
                  <c:v>5</c:v>
                </c:pt>
                <c:pt idx="3">
                  <c:v>3</c:v>
                </c:pt>
                <c:pt idx="4">
                  <c:v>3</c:v>
                </c:pt>
                <c:pt idx="5">
                  <c:v>5</c:v>
                </c:pt>
                <c:pt idx="6">
                  <c:v>3</c:v>
                </c:pt>
                <c:pt idx="7">
                  <c:v>2</c:v>
                </c:pt>
                <c:pt idx="8">
                  <c:v>1</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74496"/>
        <c:axId val="1352767424"/>
      </c:barChart>
      <c:catAx>
        <c:axId val="135277449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7424"/>
        <c:crosses val="autoZero"/>
        <c:auto val="1"/>
        <c:lblAlgn val="ctr"/>
        <c:lblOffset val="100"/>
        <c:noMultiLvlLbl val="0"/>
      </c:catAx>
      <c:valAx>
        <c:axId val="1352767424"/>
        <c:scaling>
          <c:orientation val="minMax"/>
        </c:scaling>
        <c:delete val="1"/>
        <c:axPos val="t"/>
        <c:numFmt formatCode="0%" sourceLinked="1"/>
        <c:majorTickMark val="none"/>
        <c:minorTickMark val="none"/>
        <c:tickLblPos val="nextTo"/>
        <c:crossAx val="13527744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'2811'!$W$16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'2811'!$V$17:$V$30</c:f>
              <c:strCache>
                <c:ptCount val="14"/>
                <c:pt idx="0">
                  <c:v>Santé</c:v>
                </c:pt>
                <c:pt idx="1">
                  <c:v>Support à l'entreprise</c:v>
                </c:pt>
                <c:pt idx="2">
                  <c:v>Installation et maintenance</c:v>
                </c:pt>
                <c:pt idx="3">
                  <c:v>Industrie</c:v>
                </c:pt>
                <c:pt idx="4">
                  <c:v>Services à la personne et à la collectivité</c:v>
                </c:pt>
                <c:pt idx="5">
                  <c:v>Hôtellerie-restauration, tourisme, loisirs et animation</c:v>
                </c:pt>
                <c:pt idx="6">
                  <c:v>Agriculture et pêche, espaces naturels et espaces verts, soins aux animaux</c:v>
                </c:pt>
                <c:pt idx="7">
                  <c:v>Commerce, vente et grande distribution</c:v>
                </c:pt>
                <c:pt idx="8">
                  <c:v>Banque, assurance, immobilier</c:v>
                </c:pt>
                <c:pt idx="9">
                  <c:v>Transport et logistique</c:v>
                </c:pt>
                <c:pt idx="10">
                  <c:v>Construction, bâtiment et travaux publics</c:v>
                </c:pt>
                <c:pt idx="11">
                  <c:v>Spectacle</c:v>
                </c:pt>
                <c:pt idx="12">
                  <c:v>Communication, média et multimédia</c:v>
                </c:pt>
                <c:pt idx="13">
                  <c:v>Arts et façonnage d'ouvrages d'art</c:v>
                </c:pt>
              </c:strCache>
            </c:strRef>
          </c:cat>
          <c:val>
            <c:numRef>
              <c:f>'2811'!$W$17:$W$30</c:f>
              <c:numCache>
                <c:formatCode>0;\-0;;@</c:formatCode>
                <c:ptCount val="14"/>
                <c:pt idx="0">
                  <c:v>2</c:v>
                </c:pt>
                <c:pt idx="1">
                  <c:v>14</c:v>
                </c:pt>
                <c:pt idx="2">
                  <c:v>3</c:v>
                </c:pt>
                <c:pt idx="3">
                  <c:v>36</c:v>
                </c:pt>
                <c:pt idx="4">
                  <c:v>34</c:v>
                </c:pt>
                <c:pt idx="5">
                  <c:v>11</c:v>
                </c:pt>
                <c:pt idx="6">
                  <c:v>12</c:v>
                </c:pt>
                <c:pt idx="7">
                  <c:v>4</c:v>
                </c:pt>
                <c:pt idx="8">
                  <c:v>12</c:v>
                </c:pt>
                <c:pt idx="9">
                  <c:v>18</c:v>
                </c:pt>
                <c:pt idx="10">
                  <c:v>2</c:v>
                </c:pt>
                <c:pt idx="11">
                  <c:v>21</c:v>
                </c:pt>
                <c:pt idx="12">
                  <c:v>16</c:v>
                </c:pt>
                <c:pt idx="13">
                  <c:v>16</c:v>
                </c:pt>
              </c:numCache>
            </c:numRef>
          </c:val>
        </c:ser>
        <c:ser>
          <c:idx val="1"/>
          <c:order val="1"/>
          <c:tx>
            <c:strRef>
              <c:f>'2811'!$X$16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'2811'!$V$17:$V$30</c:f>
              <c:strCache>
                <c:ptCount val="14"/>
                <c:pt idx="0">
                  <c:v>Santé</c:v>
                </c:pt>
                <c:pt idx="1">
                  <c:v>Support à l'entreprise</c:v>
                </c:pt>
                <c:pt idx="2">
                  <c:v>Installation et maintenance</c:v>
                </c:pt>
                <c:pt idx="3">
                  <c:v>Industrie</c:v>
                </c:pt>
                <c:pt idx="4">
                  <c:v>Services à la personne et à la collectivité</c:v>
                </c:pt>
                <c:pt idx="5">
                  <c:v>Hôtellerie-restauration, tourisme, loisirs et animation</c:v>
                </c:pt>
                <c:pt idx="6">
                  <c:v>Agriculture et pêche, espaces naturels et espaces verts, soins aux animaux</c:v>
                </c:pt>
                <c:pt idx="7">
                  <c:v>Commerce, vente et grande distribution</c:v>
                </c:pt>
                <c:pt idx="8">
                  <c:v>Banque, assurance, immobilier</c:v>
                </c:pt>
                <c:pt idx="9">
                  <c:v>Transport et logistique</c:v>
                </c:pt>
                <c:pt idx="10">
                  <c:v>Construction, bâtiment et travaux publics</c:v>
                </c:pt>
                <c:pt idx="11">
                  <c:v>Spectacle</c:v>
                </c:pt>
                <c:pt idx="12">
                  <c:v>Communication, média et multimédia</c:v>
                </c:pt>
                <c:pt idx="13">
                  <c:v>Arts et façonnage d'ouvrages d'art</c:v>
                </c:pt>
              </c:strCache>
            </c:strRef>
          </c:cat>
          <c:val>
            <c:numRef>
              <c:f>'2811'!$X$17:$X$30</c:f>
              <c:numCache>
                <c:formatCode>0;\-0;;@</c:formatCode>
                <c:ptCount val="14"/>
                <c:pt idx="0">
                  <c:v>0</c:v>
                </c:pt>
                <c:pt idx="1">
                  <c:v>11</c:v>
                </c:pt>
                <c:pt idx="2">
                  <c:v>3</c:v>
                </c:pt>
                <c:pt idx="3">
                  <c:v>4</c:v>
                </c:pt>
                <c:pt idx="4">
                  <c:v>5</c:v>
                </c:pt>
                <c:pt idx="5">
                  <c:v>8</c:v>
                </c:pt>
                <c:pt idx="6">
                  <c:v>0</c:v>
                </c:pt>
                <c:pt idx="7">
                  <c:v>13</c:v>
                </c:pt>
                <c:pt idx="8">
                  <c:v>0</c:v>
                </c:pt>
                <c:pt idx="9">
                  <c:v>5</c:v>
                </c:pt>
                <c:pt idx="10">
                  <c:v>7</c:v>
                </c:pt>
                <c:pt idx="11">
                  <c:v>0</c:v>
                </c:pt>
                <c:pt idx="12">
                  <c:v>0</c:v>
                </c:pt>
                <c:pt idx="13">
                  <c:v>0</c:v>
                </c:pt>
              </c:numCache>
            </c:numRef>
          </c:val>
        </c:ser>
        <c:ser>
          <c:idx val="2"/>
          <c:order val="2"/>
          <c:tx>
            <c:strRef>
              <c:f>'2811'!$Y$16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'2811'!$V$17:$V$30</c:f>
              <c:strCache>
                <c:ptCount val="14"/>
                <c:pt idx="0">
                  <c:v>Santé</c:v>
                </c:pt>
                <c:pt idx="1">
                  <c:v>Support à l'entreprise</c:v>
                </c:pt>
                <c:pt idx="2">
                  <c:v>Installation et maintenance</c:v>
                </c:pt>
                <c:pt idx="3">
                  <c:v>Industrie</c:v>
                </c:pt>
                <c:pt idx="4">
                  <c:v>Services à la personne et à la collectivité</c:v>
                </c:pt>
                <c:pt idx="5">
                  <c:v>Hôtellerie-restauration, tourisme, loisirs et animation</c:v>
                </c:pt>
                <c:pt idx="6">
                  <c:v>Agriculture et pêche, espaces naturels et espaces verts, soins aux animaux</c:v>
                </c:pt>
                <c:pt idx="7">
                  <c:v>Commerce, vente et grande distribution</c:v>
                </c:pt>
                <c:pt idx="8">
                  <c:v>Banque, assurance, immobilier</c:v>
                </c:pt>
                <c:pt idx="9">
                  <c:v>Transport et logistique</c:v>
                </c:pt>
                <c:pt idx="10">
                  <c:v>Construction, bâtiment et travaux publics</c:v>
                </c:pt>
                <c:pt idx="11">
                  <c:v>Spectacle</c:v>
                </c:pt>
                <c:pt idx="12">
                  <c:v>Communication, média et multimédia</c:v>
                </c:pt>
                <c:pt idx="13">
                  <c:v>Arts et façonnage d'ouvrages d'art</c:v>
                </c:pt>
              </c:strCache>
            </c:strRef>
          </c:cat>
          <c:val>
            <c:numRef>
              <c:f>'2811'!$Y$17:$Y$30</c:f>
              <c:numCache>
                <c:formatCode>0;\-0;;@</c:formatCode>
                <c:ptCount val="14"/>
                <c:pt idx="0">
                  <c:v>4</c:v>
                </c:pt>
                <c:pt idx="1">
                  <c:v>3</c:v>
                </c:pt>
                <c:pt idx="2">
                  <c:v>5</c:v>
                </c:pt>
                <c:pt idx="3">
                  <c:v>20</c:v>
                </c:pt>
                <c:pt idx="4">
                  <c:v>6</c:v>
                </c:pt>
                <c:pt idx="5">
                  <c:v>3</c:v>
                </c:pt>
                <c:pt idx="6">
                  <c:v>4</c:v>
                </c:pt>
                <c:pt idx="7">
                  <c:v>12</c:v>
                </c:pt>
                <c:pt idx="8">
                  <c:v>5</c:v>
                </c:pt>
                <c:pt idx="9">
                  <c:v>8</c:v>
                </c:pt>
                <c:pt idx="10">
                  <c:v>12</c:v>
                </c:pt>
                <c:pt idx="11">
                  <c:v>0</c:v>
                </c:pt>
                <c:pt idx="12">
                  <c:v>0</c:v>
                </c:pt>
                <c:pt idx="13">
                  <c:v>0</c:v>
                </c:pt>
              </c:numCache>
            </c:numRef>
          </c:val>
        </c:ser>
        <c:ser>
          <c:idx val="3"/>
          <c:order val="3"/>
          <c:tx>
            <c:strRef>
              <c:f>'2811'!$Z$16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'2811'!$V$17:$V$30</c:f>
              <c:strCache>
                <c:ptCount val="14"/>
                <c:pt idx="0">
                  <c:v>Santé</c:v>
                </c:pt>
                <c:pt idx="1">
                  <c:v>Support à l'entreprise</c:v>
                </c:pt>
                <c:pt idx="2">
                  <c:v>Installation et maintenance</c:v>
                </c:pt>
                <c:pt idx="3">
                  <c:v>Industrie</c:v>
                </c:pt>
                <c:pt idx="4">
                  <c:v>Services à la personne et à la collectivité</c:v>
                </c:pt>
                <c:pt idx="5">
                  <c:v>Hôtellerie-restauration, tourisme, loisirs et animation</c:v>
                </c:pt>
                <c:pt idx="6">
                  <c:v>Agriculture et pêche, espaces naturels et espaces verts, soins aux animaux</c:v>
                </c:pt>
                <c:pt idx="7">
                  <c:v>Commerce, vente et grande distribution</c:v>
                </c:pt>
                <c:pt idx="8">
                  <c:v>Banque, assurance, immobilier</c:v>
                </c:pt>
                <c:pt idx="9">
                  <c:v>Transport et logistique</c:v>
                </c:pt>
                <c:pt idx="10">
                  <c:v>Construction, bâtiment et travaux publics</c:v>
                </c:pt>
                <c:pt idx="11">
                  <c:v>Spectacle</c:v>
                </c:pt>
                <c:pt idx="12">
                  <c:v>Communication, média et multimédia</c:v>
                </c:pt>
                <c:pt idx="13">
                  <c:v>Arts et façonnage d'ouvrages d'art</c:v>
                </c:pt>
              </c:strCache>
            </c:strRef>
          </c:cat>
          <c:val>
            <c:numRef>
              <c:f>'2811'!$Z$17:$Z$30</c:f>
              <c:numCache>
                <c:formatCode>0;\-0;;@</c:formatCode>
                <c:ptCount val="14"/>
                <c:pt idx="0">
                  <c:v>14</c:v>
                </c:pt>
                <c:pt idx="1">
                  <c:v>8</c:v>
                </c:pt>
                <c:pt idx="2">
                  <c:v>12</c:v>
                </c:pt>
                <c:pt idx="3">
                  <c:v>23</c:v>
                </c:pt>
                <c:pt idx="4">
                  <c:v>21</c:v>
                </c:pt>
                <c:pt idx="5">
                  <c:v>6</c:v>
                </c:pt>
                <c:pt idx="6">
                  <c:v>12</c:v>
                </c:pt>
                <c:pt idx="7">
                  <c:v>8</c:v>
                </c:pt>
                <c:pt idx="8">
                  <c:v>7</c:v>
                </c:pt>
                <c:pt idx="9">
                  <c:v>5</c:v>
                </c:pt>
                <c:pt idx="10">
                  <c:v>16</c:v>
                </c:pt>
                <c:pt idx="11">
                  <c:v>1</c:v>
                </c:pt>
                <c:pt idx="12">
                  <c:v>7</c:v>
                </c:pt>
                <c:pt idx="13">
                  <c:v>3</c:v>
                </c:pt>
              </c:numCache>
            </c:numRef>
          </c:val>
        </c:ser>
        <c:ser>
          <c:idx val="4"/>
          <c:order val="4"/>
          <c:tx>
            <c:strRef>
              <c:f>'2811'!$AA$16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'2811'!$V$17:$V$30</c:f>
              <c:strCache>
                <c:ptCount val="14"/>
                <c:pt idx="0">
                  <c:v>Santé</c:v>
                </c:pt>
                <c:pt idx="1">
                  <c:v>Support à l'entreprise</c:v>
                </c:pt>
                <c:pt idx="2">
                  <c:v>Installation et maintenance</c:v>
                </c:pt>
                <c:pt idx="3">
                  <c:v>Industrie</c:v>
                </c:pt>
                <c:pt idx="4">
                  <c:v>Services à la personne et à la collectivité</c:v>
                </c:pt>
                <c:pt idx="5">
                  <c:v>Hôtellerie-restauration, tourisme, loisirs et animation</c:v>
                </c:pt>
                <c:pt idx="6">
                  <c:v>Agriculture et pêche, espaces naturels et espaces verts, soins aux animaux</c:v>
                </c:pt>
                <c:pt idx="7">
                  <c:v>Commerce, vente et grande distribution</c:v>
                </c:pt>
                <c:pt idx="8">
                  <c:v>Banque, assurance, immobilier</c:v>
                </c:pt>
                <c:pt idx="9">
                  <c:v>Transport et logistique</c:v>
                </c:pt>
                <c:pt idx="10">
                  <c:v>Construction, bâtiment et travaux publics</c:v>
                </c:pt>
                <c:pt idx="11">
                  <c:v>Spectacle</c:v>
                </c:pt>
                <c:pt idx="12">
                  <c:v>Communication, média et multimédia</c:v>
                </c:pt>
                <c:pt idx="13">
                  <c:v>Arts et façonnage d'ouvrages d'art</c:v>
                </c:pt>
              </c:strCache>
            </c:strRef>
          </c:cat>
          <c:val>
            <c:numRef>
              <c:f>'2811'!$AA$17:$AA$30</c:f>
              <c:numCache>
                <c:formatCode>0;\-0;;@</c:formatCode>
                <c:ptCount val="14"/>
                <c:pt idx="0">
                  <c:v>12</c:v>
                </c:pt>
                <c:pt idx="1">
                  <c:v>8</c:v>
                </c:pt>
                <c:pt idx="2">
                  <c:v>5</c:v>
                </c:pt>
                <c:pt idx="3">
                  <c:v>11</c:v>
                </c:pt>
                <c:pt idx="4">
                  <c:v>5</c:v>
                </c:pt>
                <c:pt idx="5">
                  <c:v>2</c:v>
                </c:pt>
                <c:pt idx="6">
                  <c:v>2</c:v>
                </c:pt>
                <c:pt idx="7">
                  <c:v>2</c:v>
                </c:pt>
                <c:pt idx="8">
                  <c:v>1</c:v>
                </c:pt>
                <c:pt idx="9">
                  <c:v>1</c:v>
                </c:pt>
                <c:pt idx="10">
                  <c:v>1</c:v>
                </c:pt>
                <c:pt idx="11">
                  <c:v>0</c:v>
                </c:pt>
                <c:pt idx="12">
                  <c:v>0</c:v>
                </c:pt>
                <c:pt idx="13">
                  <c:v>0</c:v>
                </c:pt>
              </c:numCache>
            </c:numRef>
          </c:val>
        </c:ser>
        <c:dLbls>
          <c:showLegendKey val="0"/>
          <c:showVal val="0"/>
          <c:showCatName val="0"/>
          <c:showSerName val="0"/>
          <c:showPercent val="0"/>
          <c:showBubbleSize val="0"/>
        </c:dLbls>
        <c:gapWidth val="130"/>
        <c:overlap val="100"/>
        <c:axId val="1352776672"/>
        <c:axId val="1352767968"/>
      </c:barChart>
      <c:catAx>
        <c:axId val="13527766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7968"/>
        <c:crosses val="autoZero"/>
        <c:auto val="1"/>
        <c:lblAlgn val="ctr"/>
        <c:lblOffset val="100"/>
        <c:noMultiLvlLbl val="0"/>
      </c:catAx>
      <c:valAx>
        <c:axId val="1352767968"/>
        <c:scaling>
          <c:orientation val="minMax"/>
        </c:scaling>
        <c:delete val="1"/>
        <c:axPos val="t"/>
        <c:numFmt formatCode="0%" sourceLinked="1"/>
        <c:majorTickMark val="none"/>
        <c:minorTickMark val="none"/>
        <c:tickLblPos val="nextTo"/>
        <c:crossAx val="135277667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'2812'!$W$16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'2812'!$V$17:$V$30</c:f>
              <c:strCache>
                <c:ptCount val="14"/>
                <c:pt idx="0">
                  <c:v>Installation et maintenance</c:v>
                </c:pt>
                <c:pt idx="1">
                  <c:v>Industrie</c:v>
                </c:pt>
                <c:pt idx="2">
                  <c:v>Construction, bâtiment et travaux publics</c:v>
                </c:pt>
                <c:pt idx="3">
                  <c:v>Transport et logistique</c:v>
                </c:pt>
                <c:pt idx="4">
                  <c:v>Communication, média et multimédia</c:v>
                </c:pt>
                <c:pt idx="5">
                  <c:v>Santé</c:v>
                </c:pt>
                <c:pt idx="6">
                  <c:v>Commerce, vente et grande distribution</c:v>
                </c:pt>
                <c:pt idx="7">
                  <c:v>Support à l'entreprise</c:v>
                </c:pt>
                <c:pt idx="8">
                  <c:v>Hôtellerie-restauration, tourisme, loisirs et animation</c:v>
                </c:pt>
                <c:pt idx="9">
                  <c:v>Agriculture et pêche, espaces naturels et espaces verts, soins aux animaux</c:v>
                </c:pt>
                <c:pt idx="10">
                  <c:v>Banque, assurance, immobilier</c:v>
                </c:pt>
                <c:pt idx="11">
                  <c:v>Services à la personne et à la collectivité</c:v>
                </c:pt>
                <c:pt idx="12">
                  <c:v>Spectacle</c:v>
                </c:pt>
                <c:pt idx="13">
                  <c:v>Arts et façonnage d'ouvrages d'art</c:v>
                </c:pt>
              </c:strCache>
            </c:strRef>
          </c:cat>
          <c:val>
            <c:numRef>
              <c:f>'2812'!$W$17:$W$30</c:f>
              <c:numCache>
                <c:formatCode>0;\-0;;@</c:formatCode>
                <c:ptCount val="14"/>
                <c:pt idx="0">
                  <c:v>4</c:v>
                </c:pt>
                <c:pt idx="1">
                  <c:v>20</c:v>
                </c:pt>
                <c:pt idx="2">
                  <c:v>3</c:v>
                </c:pt>
                <c:pt idx="3">
                  <c:v>16</c:v>
                </c:pt>
                <c:pt idx="4">
                  <c:v>17</c:v>
                </c:pt>
                <c:pt idx="5">
                  <c:v>9</c:v>
                </c:pt>
                <c:pt idx="6">
                  <c:v>7</c:v>
                </c:pt>
                <c:pt idx="7">
                  <c:v>7</c:v>
                </c:pt>
                <c:pt idx="8">
                  <c:v>9</c:v>
                </c:pt>
                <c:pt idx="9">
                  <c:v>16</c:v>
                </c:pt>
                <c:pt idx="10">
                  <c:v>10</c:v>
                </c:pt>
                <c:pt idx="11">
                  <c:v>55</c:v>
                </c:pt>
                <c:pt idx="12">
                  <c:v>22</c:v>
                </c:pt>
                <c:pt idx="13">
                  <c:v>14</c:v>
                </c:pt>
              </c:numCache>
            </c:numRef>
          </c:val>
        </c:ser>
        <c:ser>
          <c:idx val="1"/>
          <c:order val="1"/>
          <c:tx>
            <c:strRef>
              <c:f>'2812'!$X$16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'2812'!$V$17:$V$30</c:f>
              <c:strCache>
                <c:ptCount val="14"/>
                <c:pt idx="0">
                  <c:v>Installation et maintenance</c:v>
                </c:pt>
                <c:pt idx="1">
                  <c:v>Industrie</c:v>
                </c:pt>
                <c:pt idx="2">
                  <c:v>Construction, bâtiment et travaux publics</c:v>
                </c:pt>
                <c:pt idx="3">
                  <c:v>Transport et logistique</c:v>
                </c:pt>
                <c:pt idx="4">
                  <c:v>Communication, média et multimédia</c:v>
                </c:pt>
                <c:pt idx="5">
                  <c:v>Santé</c:v>
                </c:pt>
                <c:pt idx="6">
                  <c:v>Commerce, vente et grande distribution</c:v>
                </c:pt>
                <c:pt idx="7">
                  <c:v>Support à l'entreprise</c:v>
                </c:pt>
                <c:pt idx="8">
                  <c:v>Hôtellerie-restauration, tourisme, loisirs et animation</c:v>
                </c:pt>
                <c:pt idx="9">
                  <c:v>Agriculture et pêche, espaces naturels et espaces verts, soins aux animaux</c:v>
                </c:pt>
                <c:pt idx="10">
                  <c:v>Banque, assurance, immobilier</c:v>
                </c:pt>
                <c:pt idx="11">
                  <c:v>Services à la personne et à la collectivité</c:v>
                </c:pt>
                <c:pt idx="12">
                  <c:v>Spectacle</c:v>
                </c:pt>
                <c:pt idx="13">
                  <c:v>Arts et façonnage d'ouvrages d'art</c:v>
                </c:pt>
              </c:strCache>
            </c:strRef>
          </c:cat>
          <c:val>
            <c:numRef>
              <c:f>'2812'!$X$17:$X$30</c:f>
              <c:numCache>
                <c:formatCode>0;\-0;;@</c:formatCode>
                <c:ptCount val="14"/>
                <c:pt idx="0">
                  <c:v>0</c:v>
                </c:pt>
                <c:pt idx="1">
                  <c:v>21</c:v>
                </c:pt>
                <c:pt idx="2">
                  <c:v>2</c:v>
                </c:pt>
                <c:pt idx="3">
                  <c:v>4</c:v>
                </c:pt>
                <c:pt idx="4">
                  <c:v>1</c:v>
                </c:pt>
                <c:pt idx="5">
                  <c:v>4</c:v>
                </c:pt>
                <c:pt idx="6">
                  <c:v>8</c:v>
                </c:pt>
                <c:pt idx="7">
                  <c:v>9</c:v>
                </c:pt>
                <c:pt idx="8">
                  <c:v>2</c:v>
                </c:pt>
                <c:pt idx="9">
                  <c:v>2</c:v>
                </c:pt>
                <c:pt idx="10">
                  <c:v>6</c:v>
                </c:pt>
                <c:pt idx="11">
                  <c:v>5</c:v>
                </c:pt>
                <c:pt idx="12">
                  <c:v>0</c:v>
                </c:pt>
                <c:pt idx="13">
                  <c:v>4</c:v>
                </c:pt>
              </c:numCache>
            </c:numRef>
          </c:val>
        </c:ser>
        <c:ser>
          <c:idx val="2"/>
          <c:order val="2"/>
          <c:tx>
            <c:strRef>
              <c:f>'2812'!$Y$16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'2812'!$V$17:$V$30</c:f>
              <c:strCache>
                <c:ptCount val="14"/>
                <c:pt idx="0">
                  <c:v>Installation et maintenance</c:v>
                </c:pt>
                <c:pt idx="1">
                  <c:v>Industrie</c:v>
                </c:pt>
                <c:pt idx="2">
                  <c:v>Construction, bâtiment et travaux publics</c:v>
                </c:pt>
                <c:pt idx="3">
                  <c:v>Transport et logistique</c:v>
                </c:pt>
                <c:pt idx="4">
                  <c:v>Communication, média et multimédia</c:v>
                </c:pt>
                <c:pt idx="5">
                  <c:v>Santé</c:v>
                </c:pt>
                <c:pt idx="6">
                  <c:v>Commerce, vente et grande distribution</c:v>
                </c:pt>
                <c:pt idx="7">
                  <c:v>Support à l'entreprise</c:v>
                </c:pt>
                <c:pt idx="8">
                  <c:v>Hôtellerie-restauration, tourisme, loisirs et animation</c:v>
                </c:pt>
                <c:pt idx="9">
                  <c:v>Agriculture et pêche, espaces naturels et espaces verts, soins aux animaux</c:v>
                </c:pt>
                <c:pt idx="10">
                  <c:v>Banque, assurance, immobilier</c:v>
                </c:pt>
                <c:pt idx="11">
                  <c:v>Services à la personne et à la collectivité</c:v>
                </c:pt>
                <c:pt idx="12">
                  <c:v>Spectacle</c:v>
                </c:pt>
                <c:pt idx="13">
                  <c:v>Arts et façonnage d'ouvrages d'art</c:v>
                </c:pt>
              </c:strCache>
            </c:strRef>
          </c:cat>
          <c:val>
            <c:numRef>
              <c:f>'2812'!$Y$17:$Y$30</c:f>
              <c:numCache>
                <c:formatCode>0;\-0;;@</c:formatCode>
                <c:ptCount val="14"/>
                <c:pt idx="0">
                  <c:v>6</c:v>
                </c:pt>
                <c:pt idx="1">
                  <c:v>6</c:v>
                </c:pt>
                <c:pt idx="2">
                  <c:v>7</c:v>
                </c:pt>
                <c:pt idx="3">
                  <c:v>2</c:v>
                </c:pt>
                <c:pt idx="4">
                  <c:v>0</c:v>
                </c:pt>
                <c:pt idx="5">
                  <c:v>5</c:v>
                </c:pt>
                <c:pt idx="6">
                  <c:v>8</c:v>
                </c:pt>
                <c:pt idx="7">
                  <c:v>18</c:v>
                </c:pt>
                <c:pt idx="8">
                  <c:v>7</c:v>
                </c:pt>
                <c:pt idx="9">
                  <c:v>6</c:v>
                </c:pt>
                <c:pt idx="10">
                  <c:v>5</c:v>
                </c:pt>
                <c:pt idx="11">
                  <c:v>1</c:v>
                </c:pt>
                <c:pt idx="12">
                  <c:v>0</c:v>
                </c:pt>
                <c:pt idx="13">
                  <c:v>0</c:v>
                </c:pt>
              </c:numCache>
            </c:numRef>
          </c:val>
        </c:ser>
        <c:ser>
          <c:idx val="3"/>
          <c:order val="3"/>
          <c:tx>
            <c:strRef>
              <c:f>'2812'!$Z$16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'2812'!$V$17:$V$30</c:f>
              <c:strCache>
                <c:ptCount val="14"/>
                <c:pt idx="0">
                  <c:v>Installation et maintenance</c:v>
                </c:pt>
                <c:pt idx="1">
                  <c:v>Industrie</c:v>
                </c:pt>
                <c:pt idx="2">
                  <c:v>Construction, bâtiment et travaux publics</c:v>
                </c:pt>
                <c:pt idx="3">
                  <c:v>Transport et logistique</c:v>
                </c:pt>
                <c:pt idx="4">
                  <c:v>Communication, média et multimédia</c:v>
                </c:pt>
                <c:pt idx="5">
                  <c:v>Santé</c:v>
                </c:pt>
                <c:pt idx="6">
                  <c:v>Commerce, vente et grande distribution</c:v>
                </c:pt>
                <c:pt idx="7">
                  <c:v>Support à l'entreprise</c:v>
                </c:pt>
                <c:pt idx="8">
                  <c:v>Hôtellerie-restauration, tourisme, loisirs et animation</c:v>
                </c:pt>
                <c:pt idx="9">
                  <c:v>Agriculture et pêche, espaces naturels et espaces verts, soins aux animaux</c:v>
                </c:pt>
                <c:pt idx="10">
                  <c:v>Banque, assurance, immobilier</c:v>
                </c:pt>
                <c:pt idx="11">
                  <c:v>Services à la personne et à la collectivité</c:v>
                </c:pt>
                <c:pt idx="12">
                  <c:v>Spectacle</c:v>
                </c:pt>
                <c:pt idx="13">
                  <c:v>Arts et façonnage d'ouvrages d'art</c:v>
                </c:pt>
              </c:strCache>
            </c:strRef>
          </c:cat>
          <c:val>
            <c:numRef>
              <c:f>'2812'!$Z$17:$Z$30</c:f>
              <c:numCache>
                <c:formatCode>0;\-0;;@</c:formatCode>
                <c:ptCount val="14"/>
                <c:pt idx="0">
                  <c:v>7</c:v>
                </c:pt>
                <c:pt idx="1">
                  <c:v>15</c:v>
                </c:pt>
                <c:pt idx="2">
                  <c:v>20</c:v>
                </c:pt>
                <c:pt idx="3">
                  <c:v>10</c:v>
                </c:pt>
                <c:pt idx="4">
                  <c:v>2</c:v>
                </c:pt>
                <c:pt idx="5">
                  <c:v>10</c:v>
                </c:pt>
                <c:pt idx="6">
                  <c:v>13</c:v>
                </c:pt>
                <c:pt idx="7">
                  <c:v>7</c:v>
                </c:pt>
                <c:pt idx="8">
                  <c:v>10</c:v>
                </c:pt>
                <c:pt idx="9">
                  <c:v>4</c:v>
                </c:pt>
                <c:pt idx="10">
                  <c:v>3</c:v>
                </c:pt>
                <c:pt idx="11">
                  <c:v>9</c:v>
                </c:pt>
                <c:pt idx="12">
                  <c:v>0</c:v>
                </c:pt>
                <c:pt idx="13">
                  <c:v>1</c:v>
                </c:pt>
              </c:numCache>
            </c:numRef>
          </c:val>
        </c:ser>
        <c:ser>
          <c:idx val="4"/>
          <c:order val="4"/>
          <c:tx>
            <c:strRef>
              <c:f>'2812'!$AA$16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'2812'!$V$17:$V$30</c:f>
              <c:strCache>
                <c:ptCount val="14"/>
                <c:pt idx="0">
                  <c:v>Installation et maintenance</c:v>
                </c:pt>
                <c:pt idx="1">
                  <c:v>Industrie</c:v>
                </c:pt>
                <c:pt idx="2">
                  <c:v>Construction, bâtiment et travaux publics</c:v>
                </c:pt>
                <c:pt idx="3">
                  <c:v>Transport et logistique</c:v>
                </c:pt>
                <c:pt idx="4">
                  <c:v>Communication, média et multimédia</c:v>
                </c:pt>
                <c:pt idx="5">
                  <c:v>Santé</c:v>
                </c:pt>
                <c:pt idx="6">
                  <c:v>Commerce, vente et grande distribution</c:v>
                </c:pt>
                <c:pt idx="7">
                  <c:v>Support à l'entreprise</c:v>
                </c:pt>
                <c:pt idx="8">
                  <c:v>Hôtellerie-restauration, tourisme, loisirs et animation</c:v>
                </c:pt>
                <c:pt idx="9">
                  <c:v>Agriculture et pêche, espaces naturels et espaces verts, soins aux animaux</c:v>
                </c:pt>
                <c:pt idx="10">
                  <c:v>Banque, assurance, immobilier</c:v>
                </c:pt>
                <c:pt idx="11">
                  <c:v>Services à la personne et à la collectivité</c:v>
                </c:pt>
                <c:pt idx="12">
                  <c:v>Spectacle</c:v>
                </c:pt>
                <c:pt idx="13">
                  <c:v>Arts et façonnage d'ouvrages d'art</c:v>
                </c:pt>
              </c:strCache>
            </c:strRef>
          </c:cat>
          <c:val>
            <c:numRef>
              <c:f>'2812'!$AA$17:$AA$30</c:f>
              <c:numCache>
                <c:formatCode>0;\-0;;@</c:formatCode>
                <c:ptCount val="14"/>
                <c:pt idx="0">
                  <c:v>11</c:v>
                </c:pt>
                <c:pt idx="1">
                  <c:v>32</c:v>
                </c:pt>
                <c:pt idx="2">
                  <c:v>6</c:v>
                </c:pt>
                <c:pt idx="3">
                  <c:v>5</c:v>
                </c:pt>
                <c:pt idx="4">
                  <c:v>3</c:v>
                </c:pt>
                <c:pt idx="5">
                  <c:v>4</c:v>
                </c:pt>
                <c:pt idx="6">
                  <c:v>3</c:v>
                </c:pt>
                <c:pt idx="7">
                  <c:v>3</c:v>
                </c:pt>
                <c:pt idx="8">
                  <c:v>2</c:v>
                </c:pt>
                <c:pt idx="9">
                  <c:v>2</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352768512"/>
        <c:axId val="1352772864"/>
      </c:barChart>
      <c:catAx>
        <c:axId val="1352768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72864"/>
        <c:crosses val="autoZero"/>
        <c:auto val="1"/>
        <c:lblAlgn val="ctr"/>
        <c:lblOffset val="100"/>
        <c:noMultiLvlLbl val="0"/>
      </c:catAx>
      <c:valAx>
        <c:axId val="1352772864"/>
        <c:scaling>
          <c:orientation val="minMax"/>
        </c:scaling>
        <c:delete val="1"/>
        <c:axPos val="t"/>
        <c:numFmt formatCode="0%" sourceLinked="1"/>
        <c:majorTickMark val="none"/>
        <c:minorTickMark val="none"/>
        <c:tickLblPos val="nextTo"/>
        <c:crossAx val="135276851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'2813'!$W$16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'2813'!$V$17:$V$30</c:f>
              <c:strCache>
                <c:ptCount val="14"/>
                <c:pt idx="0">
                  <c:v>Industrie</c:v>
                </c:pt>
                <c:pt idx="1">
                  <c:v>Construction, bâtiment et travaux publics</c:v>
                </c:pt>
                <c:pt idx="2">
                  <c:v>Communication, média et multimédia</c:v>
                </c:pt>
                <c:pt idx="3">
                  <c:v>Installation et maintenance</c:v>
                </c:pt>
                <c:pt idx="4">
                  <c:v>Santé</c:v>
                </c:pt>
                <c:pt idx="5">
                  <c:v>Banque, assurance, immobilier</c:v>
                </c:pt>
                <c:pt idx="6">
                  <c:v>Arts et façonnage d'ouvrages d'art</c:v>
                </c:pt>
                <c:pt idx="7">
                  <c:v>Services à la personne et à la collectivité</c:v>
                </c:pt>
                <c:pt idx="8">
                  <c:v>Commerce, vente et grande distribution</c:v>
                </c:pt>
                <c:pt idx="9">
                  <c:v>Support à l'entreprise</c:v>
                </c:pt>
                <c:pt idx="10">
                  <c:v>Transport et logistique</c:v>
                </c:pt>
                <c:pt idx="11">
                  <c:v>Spectacle</c:v>
                </c:pt>
                <c:pt idx="12">
                  <c:v>Hôtellerie-restauration, tourisme, loisirs et animation</c:v>
                </c:pt>
                <c:pt idx="13">
                  <c:v>Agriculture et pêche, espaces naturels et espaces verts, soins aux animaux</c:v>
                </c:pt>
              </c:strCache>
            </c:strRef>
          </c:cat>
          <c:val>
            <c:numRef>
              <c:f>'2813'!$W$17:$W$30</c:f>
              <c:numCache>
                <c:formatCode>0;\-0;;@</c:formatCode>
                <c:ptCount val="14"/>
                <c:pt idx="0">
                  <c:v>27</c:v>
                </c:pt>
                <c:pt idx="1">
                  <c:v>4</c:v>
                </c:pt>
                <c:pt idx="2">
                  <c:v>18</c:v>
                </c:pt>
                <c:pt idx="3">
                  <c:v>5</c:v>
                </c:pt>
                <c:pt idx="4">
                  <c:v>15</c:v>
                </c:pt>
                <c:pt idx="5">
                  <c:v>8</c:v>
                </c:pt>
                <c:pt idx="6">
                  <c:v>14</c:v>
                </c:pt>
                <c:pt idx="7">
                  <c:v>43</c:v>
                </c:pt>
                <c:pt idx="8">
                  <c:v>18</c:v>
                </c:pt>
                <c:pt idx="9">
                  <c:v>22</c:v>
                </c:pt>
                <c:pt idx="10">
                  <c:v>31</c:v>
                </c:pt>
                <c:pt idx="11">
                  <c:v>20</c:v>
                </c:pt>
                <c:pt idx="12">
                  <c:v>20</c:v>
                </c:pt>
                <c:pt idx="13">
                  <c:v>13</c:v>
                </c:pt>
              </c:numCache>
            </c:numRef>
          </c:val>
        </c:ser>
        <c:ser>
          <c:idx val="1"/>
          <c:order val="1"/>
          <c:tx>
            <c:strRef>
              <c:f>'2813'!$X$16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'2813'!$V$17:$V$30</c:f>
              <c:strCache>
                <c:ptCount val="14"/>
                <c:pt idx="0">
                  <c:v>Industrie</c:v>
                </c:pt>
                <c:pt idx="1">
                  <c:v>Construction, bâtiment et travaux publics</c:v>
                </c:pt>
                <c:pt idx="2">
                  <c:v>Communication, média et multimédia</c:v>
                </c:pt>
                <c:pt idx="3">
                  <c:v>Installation et maintenance</c:v>
                </c:pt>
                <c:pt idx="4">
                  <c:v>Santé</c:v>
                </c:pt>
                <c:pt idx="5">
                  <c:v>Banque, assurance, immobilier</c:v>
                </c:pt>
                <c:pt idx="6">
                  <c:v>Arts et façonnage d'ouvrages d'art</c:v>
                </c:pt>
                <c:pt idx="7">
                  <c:v>Services à la personne et à la collectivité</c:v>
                </c:pt>
                <c:pt idx="8">
                  <c:v>Commerce, vente et grande distribution</c:v>
                </c:pt>
                <c:pt idx="9">
                  <c:v>Support à l'entreprise</c:v>
                </c:pt>
                <c:pt idx="10">
                  <c:v>Transport et logistique</c:v>
                </c:pt>
                <c:pt idx="11">
                  <c:v>Spectacle</c:v>
                </c:pt>
                <c:pt idx="12">
                  <c:v>Hôtellerie-restauration, tourisme, loisirs et animation</c:v>
                </c:pt>
                <c:pt idx="13">
                  <c:v>Agriculture et pêche, espaces naturels et espaces verts, soins aux animaux</c:v>
                </c:pt>
              </c:strCache>
            </c:strRef>
          </c:cat>
          <c:val>
            <c:numRef>
              <c:f>'2813'!$X$17:$X$30</c:f>
              <c:numCache>
                <c:formatCode>0;\-0;;@</c:formatCode>
                <c:ptCount val="14"/>
                <c:pt idx="0">
                  <c:v>8</c:v>
                </c:pt>
                <c:pt idx="1">
                  <c:v>2</c:v>
                </c:pt>
                <c:pt idx="2">
                  <c:v>0</c:v>
                </c:pt>
                <c:pt idx="3">
                  <c:v>1</c:v>
                </c:pt>
                <c:pt idx="4">
                  <c:v>1</c:v>
                </c:pt>
                <c:pt idx="5">
                  <c:v>2</c:v>
                </c:pt>
                <c:pt idx="6">
                  <c:v>0</c:v>
                </c:pt>
                <c:pt idx="7">
                  <c:v>4</c:v>
                </c:pt>
                <c:pt idx="8">
                  <c:v>6</c:v>
                </c:pt>
                <c:pt idx="9">
                  <c:v>2</c:v>
                </c:pt>
                <c:pt idx="10">
                  <c:v>4</c:v>
                </c:pt>
                <c:pt idx="11">
                  <c:v>2</c:v>
                </c:pt>
                <c:pt idx="12">
                  <c:v>4</c:v>
                </c:pt>
                <c:pt idx="13">
                  <c:v>3</c:v>
                </c:pt>
              </c:numCache>
            </c:numRef>
          </c:val>
        </c:ser>
        <c:ser>
          <c:idx val="2"/>
          <c:order val="2"/>
          <c:tx>
            <c:strRef>
              <c:f>'2813'!$Y$16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'2813'!$V$17:$V$30</c:f>
              <c:strCache>
                <c:ptCount val="14"/>
                <c:pt idx="0">
                  <c:v>Industrie</c:v>
                </c:pt>
                <c:pt idx="1">
                  <c:v>Construction, bâtiment et travaux publics</c:v>
                </c:pt>
                <c:pt idx="2">
                  <c:v>Communication, média et multimédia</c:v>
                </c:pt>
                <c:pt idx="3">
                  <c:v>Installation et maintenance</c:v>
                </c:pt>
                <c:pt idx="4">
                  <c:v>Santé</c:v>
                </c:pt>
                <c:pt idx="5">
                  <c:v>Banque, assurance, immobilier</c:v>
                </c:pt>
                <c:pt idx="6">
                  <c:v>Arts et façonnage d'ouvrages d'art</c:v>
                </c:pt>
                <c:pt idx="7">
                  <c:v>Services à la personne et à la collectivité</c:v>
                </c:pt>
                <c:pt idx="8">
                  <c:v>Commerce, vente et grande distribution</c:v>
                </c:pt>
                <c:pt idx="9">
                  <c:v>Support à l'entreprise</c:v>
                </c:pt>
                <c:pt idx="10">
                  <c:v>Transport et logistique</c:v>
                </c:pt>
                <c:pt idx="11">
                  <c:v>Spectacle</c:v>
                </c:pt>
                <c:pt idx="12">
                  <c:v>Hôtellerie-restauration, tourisme, loisirs et animation</c:v>
                </c:pt>
                <c:pt idx="13">
                  <c:v>Agriculture et pêche, espaces naturels et espaces verts, soins aux animaux</c:v>
                </c:pt>
              </c:strCache>
            </c:strRef>
          </c:cat>
          <c:val>
            <c:numRef>
              <c:f>'2813'!$Y$17:$Y$30</c:f>
              <c:numCache>
                <c:formatCode>0;\-0;;@</c:formatCode>
                <c:ptCount val="14"/>
                <c:pt idx="0">
                  <c:v>17</c:v>
                </c:pt>
                <c:pt idx="1">
                  <c:v>3</c:v>
                </c:pt>
                <c:pt idx="2">
                  <c:v>0</c:v>
                </c:pt>
                <c:pt idx="3">
                  <c:v>4</c:v>
                </c:pt>
                <c:pt idx="4">
                  <c:v>4</c:v>
                </c:pt>
                <c:pt idx="5">
                  <c:v>3</c:v>
                </c:pt>
                <c:pt idx="6">
                  <c:v>1</c:v>
                </c:pt>
                <c:pt idx="7">
                  <c:v>6</c:v>
                </c:pt>
                <c:pt idx="8">
                  <c:v>12</c:v>
                </c:pt>
                <c:pt idx="9">
                  <c:v>6</c:v>
                </c:pt>
                <c:pt idx="10">
                  <c:v>1</c:v>
                </c:pt>
                <c:pt idx="11">
                  <c:v>0</c:v>
                </c:pt>
                <c:pt idx="12">
                  <c:v>5</c:v>
                </c:pt>
                <c:pt idx="13">
                  <c:v>5</c:v>
                </c:pt>
              </c:numCache>
            </c:numRef>
          </c:val>
        </c:ser>
        <c:ser>
          <c:idx val="3"/>
          <c:order val="3"/>
          <c:tx>
            <c:strRef>
              <c:f>'2813'!$Z$16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'2813'!$V$17:$V$30</c:f>
              <c:strCache>
                <c:ptCount val="14"/>
                <c:pt idx="0">
                  <c:v>Industrie</c:v>
                </c:pt>
                <c:pt idx="1">
                  <c:v>Construction, bâtiment et travaux publics</c:v>
                </c:pt>
                <c:pt idx="2">
                  <c:v>Communication, média et multimédia</c:v>
                </c:pt>
                <c:pt idx="3">
                  <c:v>Installation et maintenance</c:v>
                </c:pt>
                <c:pt idx="4">
                  <c:v>Santé</c:v>
                </c:pt>
                <c:pt idx="5">
                  <c:v>Banque, assurance, immobilier</c:v>
                </c:pt>
                <c:pt idx="6">
                  <c:v>Arts et façonnage d'ouvrages d'art</c:v>
                </c:pt>
                <c:pt idx="7">
                  <c:v>Services à la personne et à la collectivité</c:v>
                </c:pt>
                <c:pt idx="8">
                  <c:v>Commerce, vente et grande distribution</c:v>
                </c:pt>
                <c:pt idx="9">
                  <c:v>Support à l'entreprise</c:v>
                </c:pt>
                <c:pt idx="10">
                  <c:v>Transport et logistique</c:v>
                </c:pt>
                <c:pt idx="11">
                  <c:v>Spectacle</c:v>
                </c:pt>
                <c:pt idx="12">
                  <c:v>Hôtellerie-restauration, tourisme, loisirs et animation</c:v>
                </c:pt>
                <c:pt idx="13">
                  <c:v>Agriculture et pêche, espaces naturels et espaces verts, soins aux animaux</c:v>
                </c:pt>
              </c:strCache>
            </c:strRef>
          </c:cat>
          <c:val>
            <c:numRef>
              <c:f>'2813'!$Z$17:$Z$30</c:f>
              <c:numCache>
                <c:formatCode>0;\-0;;@</c:formatCode>
                <c:ptCount val="14"/>
                <c:pt idx="0">
                  <c:v>20</c:v>
                </c:pt>
                <c:pt idx="1">
                  <c:v>21</c:v>
                </c:pt>
                <c:pt idx="2">
                  <c:v>2</c:v>
                </c:pt>
                <c:pt idx="3">
                  <c:v>15</c:v>
                </c:pt>
                <c:pt idx="4">
                  <c:v>9</c:v>
                </c:pt>
                <c:pt idx="5">
                  <c:v>10</c:v>
                </c:pt>
                <c:pt idx="6">
                  <c:v>3</c:v>
                </c:pt>
                <c:pt idx="7">
                  <c:v>16</c:v>
                </c:pt>
                <c:pt idx="8">
                  <c:v>2</c:v>
                </c:pt>
                <c:pt idx="9">
                  <c:v>13</c:v>
                </c:pt>
                <c:pt idx="10">
                  <c:v>1</c:v>
                </c:pt>
                <c:pt idx="11">
                  <c:v>0</c:v>
                </c:pt>
                <c:pt idx="12">
                  <c:v>1</c:v>
                </c:pt>
                <c:pt idx="13">
                  <c:v>9</c:v>
                </c:pt>
              </c:numCache>
            </c:numRef>
          </c:val>
        </c:ser>
        <c:ser>
          <c:idx val="4"/>
          <c:order val="4"/>
          <c:tx>
            <c:strRef>
              <c:f>'2813'!$AA$16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'2813'!$V$17:$V$30</c:f>
              <c:strCache>
                <c:ptCount val="14"/>
                <c:pt idx="0">
                  <c:v>Industrie</c:v>
                </c:pt>
                <c:pt idx="1">
                  <c:v>Construction, bâtiment et travaux publics</c:v>
                </c:pt>
                <c:pt idx="2">
                  <c:v>Communication, média et multimédia</c:v>
                </c:pt>
                <c:pt idx="3">
                  <c:v>Installation et maintenance</c:v>
                </c:pt>
                <c:pt idx="4">
                  <c:v>Santé</c:v>
                </c:pt>
                <c:pt idx="5">
                  <c:v>Banque, assurance, immobilier</c:v>
                </c:pt>
                <c:pt idx="6">
                  <c:v>Arts et façonnage d'ouvrages d'art</c:v>
                </c:pt>
                <c:pt idx="7">
                  <c:v>Services à la personne et à la collectivité</c:v>
                </c:pt>
                <c:pt idx="8">
                  <c:v>Commerce, vente et grande distribution</c:v>
                </c:pt>
                <c:pt idx="9">
                  <c:v>Support à l'entreprise</c:v>
                </c:pt>
                <c:pt idx="10">
                  <c:v>Transport et logistique</c:v>
                </c:pt>
                <c:pt idx="11">
                  <c:v>Spectacle</c:v>
                </c:pt>
                <c:pt idx="12">
                  <c:v>Hôtellerie-restauration, tourisme, loisirs et animation</c:v>
                </c:pt>
                <c:pt idx="13">
                  <c:v>Agriculture et pêche, espaces naturels et espaces verts, soins aux animaux</c:v>
                </c:pt>
              </c:strCache>
            </c:strRef>
          </c:cat>
          <c:val>
            <c:numRef>
              <c:f>'2813'!$AA$17:$AA$30</c:f>
              <c:numCache>
                <c:formatCode>0;\-0;;@</c:formatCode>
                <c:ptCount val="14"/>
                <c:pt idx="0">
                  <c:v>22</c:v>
                </c:pt>
                <c:pt idx="1">
                  <c:v>8</c:v>
                </c:pt>
                <c:pt idx="2">
                  <c:v>3</c:v>
                </c:pt>
                <c:pt idx="3">
                  <c:v>3</c:v>
                </c:pt>
                <c:pt idx="4">
                  <c:v>3</c:v>
                </c:pt>
                <c:pt idx="5">
                  <c:v>2</c:v>
                </c:pt>
                <c:pt idx="6">
                  <c:v>1</c:v>
                </c:pt>
                <c:pt idx="7">
                  <c:v>2</c:v>
                </c:pt>
                <c:pt idx="8">
                  <c:v>1</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75040"/>
        <c:axId val="1357879216"/>
      </c:barChart>
      <c:catAx>
        <c:axId val="13527750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9216"/>
        <c:crosses val="autoZero"/>
        <c:auto val="1"/>
        <c:lblAlgn val="ctr"/>
        <c:lblOffset val="100"/>
        <c:noMultiLvlLbl val="0"/>
      </c:catAx>
      <c:valAx>
        <c:axId val="1357879216"/>
        <c:scaling>
          <c:orientation val="minMax"/>
        </c:scaling>
        <c:delete val="1"/>
        <c:axPos val="t"/>
        <c:numFmt formatCode="0%" sourceLinked="1"/>
        <c:majorTickMark val="none"/>
        <c:minorTickMark val="none"/>
        <c:tickLblPos val="nextTo"/>
        <c:crossAx val="135277504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'14'!$W$16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'14'!$V$17:$V$30</c:f>
              <c:strCache>
                <c:ptCount val="14"/>
                <c:pt idx="0">
                  <c:v>Installation et maintenance</c:v>
                </c:pt>
                <c:pt idx="1">
                  <c:v>Construction, bâtiment et travaux publics</c:v>
                </c:pt>
                <c:pt idx="2">
                  <c:v>Industrie</c:v>
                </c:pt>
                <c:pt idx="3">
                  <c:v>Santé</c:v>
                </c:pt>
                <c:pt idx="4">
                  <c:v>Agriculture et pêche, espaces naturels et espaces verts, soins aux animaux</c:v>
                </c:pt>
                <c:pt idx="5">
                  <c:v>Banque, assurance, immobilier</c:v>
                </c:pt>
                <c:pt idx="6">
                  <c:v>Services à la personne et à la collectivité</c:v>
                </c:pt>
                <c:pt idx="7">
                  <c:v>Transport et logistique</c:v>
                </c:pt>
                <c:pt idx="8">
                  <c:v>Support à l'entreprise</c:v>
                </c:pt>
                <c:pt idx="9">
                  <c:v>Arts et façonnage d'ouvrages d'art</c:v>
                </c:pt>
                <c:pt idx="10">
                  <c:v>Communication, média et multimédia</c:v>
                </c:pt>
                <c:pt idx="11">
                  <c:v>Hôtellerie-restauration, tourisme, loisirs et animation</c:v>
                </c:pt>
                <c:pt idx="12">
                  <c:v>Spectacle</c:v>
                </c:pt>
                <c:pt idx="13">
                  <c:v>Commerce, vente et grande distribution</c:v>
                </c:pt>
              </c:strCache>
            </c:strRef>
          </c:cat>
          <c:val>
            <c:numRef>
              <c:f>'14'!$W$17:$W$30</c:f>
              <c:numCache>
                <c:formatCode>0;\-0;;@</c:formatCode>
                <c:ptCount val="14"/>
                <c:pt idx="0">
                  <c:v>1</c:v>
                </c:pt>
                <c:pt idx="1">
                  <c:v>0</c:v>
                </c:pt>
                <c:pt idx="2">
                  <c:v>4</c:v>
                </c:pt>
                <c:pt idx="3">
                  <c:v>0</c:v>
                </c:pt>
                <c:pt idx="4">
                  <c:v>1</c:v>
                </c:pt>
                <c:pt idx="5">
                  <c:v>6</c:v>
                </c:pt>
                <c:pt idx="6">
                  <c:v>27</c:v>
                </c:pt>
                <c:pt idx="7">
                  <c:v>7</c:v>
                </c:pt>
                <c:pt idx="8">
                  <c:v>2</c:v>
                </c:pt>
                <c:pt idx="9">
                  <c:v>2</c:v>
                </c:pt>
                <c:pt idx="10">
                  <c:v>8</c:v>
                </c:pt>
                <c:pt idx="11">
                  <c:v>1</c:v>
                </c:pt>
                <c:pt idx="12">
                  <c:v>21</c:v>
                </c:pt>
                <c:pt idx="13">
                  <c:v>2</c:v>
                </c:pt>
              </c:numCache>
            </c:numRef>
          </c:val>
        </c:ser>
        <c:ser>
          <c:idx val="1"/>
          <c:order val="1"/>
          <c:tx>
            <c:strRef>
              <c:f>'14'!$X$16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'14'!$V$17:$V$30</c:f>
              <c:strCache>
                <c:ptCount val="14"/>
                <c:pt idx="0">
                  <c:v>Installation et maintenance</c:v>
                </c:pt>
                <c:pt idx="1">
                  <c:v>Construction, bâtiment et travaux publics</c:v>
                </c:pt>
                <c:pt idx="2">
                  <c:v>Industrie</c:v>
                </c:pt>
                <c:pt idx="3">
                  <c:v>Santé</c:v>
                </c:pt>
                <c:pt idx="4">
                  <c:v>Agriculture et pêche, espaces naturels et espaces verts, soins aux animaux</c:v>
                </c:pt>
                <c:pt idx="5">
                  <c:v>Banque, assurance, immobilier</c:v>
                </c:pt>
                <c:pt idx="6">
                  <c:v>Services à la personne et à la collectivité</c:v>
                </c:pt>
                <c:pt idx="7">
                  <c:v>Transport et logistique</c:v>
                </c:pt>
                <c:pt idx="8">
                  <c:v>Support à l'entreprise</c:v>
                </c:pt>
                <c:pt idx="9">
                  <c:v>Arts et façonnage d'ouvrages d'art</c:v>
                </c:pt>
                <c:pt idx="10">
                  <c:v>Communication, média et multimédia</c:v>
                </c:pt>
                <c:pt idx="11">
                  <c:v>Hôtellerie-restauration, tourisme, loisirs et animation</c:v>
                </c:pt>
                <c:pt idx="12">
                  <c:v>Spectacle</c:v>
                </c:pt>
                <c:pt idx="13">
                  <c:v>Commerce, vente et grande distribution</c:v>
                </c:pt>
              </c:strCache>
            </c:strRef>
          </c:cat>
          <c:val>
            <c:numRef>
              <c:f>'14'!$X$17:$X$30</c:f>
              <c:numCache>
                <c:formatCode>0;\-0;;@</c:formatCode>
                <c:ptCount val="14"/>
                <c:pt idx="0">
                  <c:v>1</c:v>
                </c:pt>
                <c:pt idx="1">
                  <c:v>3</c:v>
                </c:pt>
                <c:pt idx="2">
                  <c:v>5</c:v>
                </c:pt>
                <c:pt idx="3">
                  <c:v>1</c:v>
                </c:pt>
                <c:pt idx="4">
                  <c:v>4</c:v>
                </c:pt>
                <c:pt idx="5">
                  <c:v>6</c:v>
                </c:pt>
                <c:pt idx="6">
                  <c:v>7</c:v>
                </c:pt>
                <c:pt idx="7">
                  <c:v>4</c:v>
                </c:pt>
                <c:pt idx="8">
                  <c:v>10</c:v>
                </c:pt>
                <c:pt idx="9">
                  <c:v>9</c:v>
                </c:pt>
                <c:pt idx="10">
                  <c:v>5</c:v>
                </c:pt>
                <c:pt idx="11">
                  <c:v>8</c:v>
                </c:pt>
                <c:pt idx="12">
                  <c:v>0</c:v>
                </c:pt>
                <c:pt idx="13">
                  <c:v>14</c:v>
                </c:pt>
              </c:numCache>
            </c:numRef>
          </c:val>
        </c:ser>
        <c:ser>
          <c:idx val="2"/>
          <c:order val="2"/>
          <c:tx>
            <c:strRef>
              <c:f>'14'!$Y$16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'14'!$V$17:$V$30</c:f>
              <c:strCache>
                <c:ptCount val="14"/>
                <c:pt idx="0">
                  <c:v>Installation et maintenance</c:v>
                </c:pt>
                <c:pt idx="1">
                  <c:v>Construction, bâtiment et travaux publics</c:v>
                </c:pt>
                <c:pt idx="2">
                  <c:v>Industrie</c:v>
                </c:pt>
                <c:pt idx="3">
                  <c:v>Santé</c:v>
                </c:pt>
                <c:pt idx="4">
                  <c:v>Agriculture et pêche, espaces naturels et espaces verts, soins aux animaux</c:v>
                </c:pt>
                <c:pt idx="5">
                  <c:v>Banque, assurance, immobilier</c:v>
                </c:pt>
                <c:pt idx="6">
                  <c:v>Services à la personne et à la collectivité</c:v>
                </c:pt>
                <c:pt idx="7">
                  <c:v>Transport et logistique</c:v>
                </c:pt>
                <c:pt idx="8">
                  <c:v>Support à l'entreprise</c:v>
                </c:pt>
                <c:pt idx="9">
                  <c:v>Arts et façonnage d'ouvrages d'art</c:v>
                </c:pt>
                <c:pt idx="10">
                  <c:v>Communication, média et multimédia</c:v>
                </c:pt>
                <c:pt idx="11">
                  <c:v>Hôtellerie-restauration, tourisme, loisirs et animation</c:v>
                </c:pt>
                <c:pt idx="12">
                  <c:v>Spectacle</c:v>
                </c:pt>
                <c:pt idx="13">
                  <c:v>Commerce, vente et grande distribution</c:v>
                </c:pt>
              </c:strCache>
            </c:strRef>
          </c:cat>
          <c:val>
            <c:numRef>
              <c:f>'14'!$Y$17:$Y$30</c:f>
              <c:numCache>
                <c:formatCode>0;\-0;;@</c:formatCode>
                <c:ptCount val="14"/>
                <c:pt idx="0">
                  <c:v>2</c:v>
                </c:pt>
                <c:pt idx="1">
                  <c:v>3</c:v>
                </c:pt>
                <c:pt idx="2">
                  <c:v>16</c:v>
                </c:pt>
                <c:pt idx="3">
                  <c:v>6</c:v>
                </c:pt>
                <c:pt idx="4">
                  <c:v>7</c:v>
                </c:pt>
                <c:pt idx="5">
                  <c:v>5</c:v>
                </c:pt>
                <c:pt idx="6">
                  <c:v>9</c:v>
                </c:pt>
                <c:pt idx="7">
                  <c:v>13</c:v>
                </c:pt>
                <c:pt idx="8">
                  <c:v>20</c:v>
                </c:pt>
                <c:pt idx="9">
                  <c:v>3</c:v>
                </c:pt>
                <c:pt idx="10">
                  <c:v>4</c:v>
                </c:pt>
                <c:pt idx="11">
                  <c:v>7</c:v>
                </c:pt>
                <c:pt idx="12">
                  <c:v>1</c:v>
                </c:pt>
                <c:pt idx="13">
                  <c:v>10</c:v>
                </c:pt>
              </c:numCache>
            </c:numRef>
          </c:val>
        </c:ser>
        <c:ser>
          <c:idx val="3"/>
          <c:order val="3"/>
          <c:tx>
            <c:strRef>
              <c:f>'14'!$Z$16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'14'!$V$17:$V$30</c:f>
              <c:strCache>
                <c:ptCount val="14"/>
                <c:pt idx="0">
                  <c:v>Installation et maintenance</c:v>
                </c:pt>
                <c:pt idx="1">
                  <c:v>Construction, bâtiment et travaux publics</c:v>
                </c:pt>
                <c:pt idx="2">
                  <c:v>Industrie</c:v>
                </c:pt>
                <c:pt idx="3">
                  <c:v>Santé</c:v>
                </c:pt>
                <c:pt idx="4">
                  <c:v>Agriculture et pêche, espaces naturels et espaces verts, soins aux animaux</c:v>
                </c:pt>
                <c:pt idx="5">
                  <c:v>Banque, assurance, immobilier</c:v>
                </c:pt>
                <c:pt idx="6">
                  <c:v>Services à la personne et à la collectivité</c:v>
                </c:pt>
                <c:pt idx="7">
                  <c:v>Transport et logistique</c:v>
                </c:pt>
                <c:pt idx="8">
                  <c:v>Support à l'entreprise</c:v>
                </c:pt>
                <c:pt idx="9">
                  <c:v>Arts et façonnage d'ouvrages d'art</c:v>
                </c:pt>
                <c:pt idx="10">
                  <c:v>Communication, média et multimédia</c:v>
                </c:pt>
                <c:pt idx="11">
                  <c:v>Hôtellerie-restauration, tourisme, loisirs et animation</c:v>
                </c:pt>
                <c:pt idx="12">
                  <c:v>Spectacle</c:v>
                </c:pt>
                <c:pt idx="13">
                  <c:v>Commerce, vente et grande distribution</c:v>
                </c:pt>
              </c:strCache>
            </c:strRef>
          </c:cat>
          <c:val>
            <c:numRef>
              <c:f>'14'!$Z$17:$Z$30</c:f>
              <c:numCache>
                <c:formatCode>0;\-0;;@</c:formatCode>
                <c:ptCount val="14"/>
                <c:pt idx="0">
                  <c:v>13</c:v>
                </c:pt>
                <c:pt idx="1">
                  <c:v>19</c:v>
                </c:pt>
                <c:pt idx="2">
                  <c:v>37</c:v>
                </c:pt>
                <c:pt idx="3">
                  <c:v>16</c:v>
                </c:pt>
                <c:pt idx="4">
                  <c:v>12</c:v>
                </c:pt>
                <c:pt idx="5">
                  <c:v>5</c:v>
                </c:pt>
                <c:pt idx="6">
                  <c:v>22</c:v>
                </c:pt>
                <c:pt idx="7">
                  <c:v>10</c:v>
                </c:pt>
                <c:pt idx="8">
                  <c:v>9</c:v>
                </c:pt>
                <c:pt idx="9">
                  <c:v>4</c:v>
                </c:pt>
                <c:pt idx="10">
                  <c:v>5</c:v>
                </c:pt>
                <c:pt idx="11">
                  <c:v>13</c:v>
                </c:pt>
                <c:pt idx="12">
                  <c:v>0</c:v>
                </c:pt>
                <c:pt idx="13">
                  <c:v>13</c:v>
                </c:pt>
              </c:numCache>
            </c:numRef>
          </c:val>
        </c:ser>
        <c:ser>
          <c:idx val="4"/>
          <c:order val="4"/>
          <c:tx>
            <c:strRef>
              <c:f>'14'!$AA$16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'14'!$V$17:$V$30</c:f>
              <c:strCache>
                <c:ptCount val="14"/>
                <c:pt idx="0">
                  <c:v>Installation et maintenance</c:v>
                </c:pt>
                <c:pt idx="1">
                  <c:v>Construction, bâtiment et travaux publics</c:v>
                </c:pt>
                <c:pt idx="2">
                  <c:v>Industrie</c:v>
                </c:pt>
                <c:pt idx="3">
                  <c:v>Santé</c:v>
                </c:pt>
                <c:pt idx="4">
                  <c:v>Agriculture et pêche, espaces naturels et espaces verts, soins aux animaux</c:v>
                </c:pt>
                <c:pt idx="5">
                  <c:v>Banque, assurance, immobilier</c:v>
                </c:pt>
                <c:pt idx="6">
                  <c:v>Services à la personne et à la collectivité</c:v>
                </c:pt>
                <c:pt idx="7">
                  <c:v>Transport et logistique</c:v>
                </c:pt>
                <c:pt idx="8">
                  <c:v>Support à l'entreprise</c:v>
                </c:pt>
                <c:pt idx="9">
                  <c:v>Arts et façonnage d'ouvrages d'art</c:v>
                </c:pt>
                <c:pt idx="10">
                  <c:v>Communication, média et multimédia</c:v>
                </c:pt>
                <c:pt idx="11">
                  <c:v>Hôtellerie-restauration, tourisme, loisirs et animation</c:v>
                </c:pt>
                <c:pt idx="12">
                  <c:v>Spectacle</c:v>
                </c:pt>
                <c:pt idx="13">
                  <c:v>Commerce, vente et grande distribution</c:v>
                </c:pt>
              </c:strCache>
            </c:strRef>
          </c:cat>
          <c:val>
            <c:numRef>
              <c:f>'14'!$AA$17:$AA$30</c:f>
              <c:numCache>
                <c:formatCode>0;\-0;;@</c:formatCode>
                <c:ptCount val="14"/>
                <c:pt idx="0">
                  <c:v>11</c:v>
                </c:pt>
                <c:pt idx="1">
                  <c:v>13</c:v>
                </c:pt>
                <c:pt idx="2">
                  <c:v>32</c:v>
                </c:pt>
                <c:pt idx="3">
                  <c:v>9</c:v>
                </c:pt>
                <c:pt idx="4">
                  <c:v>6</c:v>
                </c:pt>
                <c:pt idx="5">
                  <c:v>3</c:v>
                </c:pt>
                <c:pt idx="6">
                  <c:v>6</c:v>
                </c:pt>
                <c:pt idx="7">
                  <c:v>3</c:v>
                </c:pt>
                <c:pt idx="8">
                  <c:v>3</c:v>
                </c:pt>
                <c:pt idx="9">
                  <c:v>1</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555867408"/>
        <c:axId val="1555877200"/>
      </c:barChart>
      <c:catAx>
        <c:axId val="1555867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55877200"/>
        <c:crosses val="autoZero"/>
        <c:auto val="1"/>
        <c:lblAlgn val="ctr"/>
        <c:lblOffset val="100"/>
        <c:noMultiLvlLbl val="0"/>
      </c:catAx>
      <c:valAx>
        <c:axId val="1555877200"/>
        <c:scaling>
          <c:orientation val="minMax"/>
        </c:scaling>
        <c:delete val="1"/>
        <c:axPos val="t"/>
        <c:numFmt formatCode="0%" sourceLinked="1"/>
        <c:majorTickMark val="none"/>
        <c:minorTickMark val="none"/>
        <c:tickLblPos val="nextTo"/>
        <c:crossAx val="1555867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'2814'!$W$16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'2814'!$V$17:$V$30</c:f>
              <c:strCache>
                <c:ptCount val="14"/>
                <c:pt idx="0">
                  <c:v>Construction, bâtiment et travaux publics</c:v>
                </c:pt>
                <c:pt idx="1">
                  <c:v>Installation et maintenance</c:v>
                </c:pt>
                <c:pt idx="2">
                  <c:v>Arts et façonnage d'ouvrages d'art</c:v>
                </c:pt>
                <c:pt idx="3">
                  <c:v>Industrie</c:v>
                </c:pt>
                <c:pt idx="4">
                  <c:v>Santé</c:v>
                </c:pt>
                <c:pt idx="5">
                  <c:v>Services à la personne et à la collectivité</c:v>
                </c:pt>
                <c:pt idx="6">
                  <c:v>Banque, assurance, immobilier</c:v>
                </c:pt>
                <c:pt idx="7">
                  <c:v>Transport et logistique</c:v>
                </c:pt>
                <c:pt idx="8">
                  <c:v>Commerce, vente et grande distribution</c:v>
                </c:pt>
                <c:pt idx="9">
                  <c:v>Support à l'entreprise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'2814'!$W$17:$W$30</c:f>
              <c:numCache>
                <c:formatCode>0;\-0;;@</c:formatCode>
                <c:ptCount val="14"/>
                <c:pt idx="0">
                  <c:v>2</c:v>
                </c:pt>
                <c:pt idx="1">
                  <c:v>6</c:v>
                </c:pt>
                <c:pt idx="2">
                  <c:v>12</c:v>
                </c:pt>
                <c:pt idx="3">
                  <c:v>35</c:v>
                </c:pt>
                <c:pt idx="4">
                  <c:v>4</c:v>
                </c:pt>
                <c:pt idx="5">
                  <c:v>50</c:v>
                </c:pt>
                <c:pt idx="6">
                  <c:v>12</c:v>
                </c:pt>
                <c:pt idx="7">
                  <c:v>23</c:v>
                </c:pt>
                <c:pt idx="8">
                  <c:v>11</c:v>
                </c:pt>
                <c:pt idx="9">
                  <c:v>30</c:v>
                </c:pt>
                <c:pt idx="10">
                  <c:v>21</c:v>
                </c:pt>
                <c:pt idx="11">
                  <c:v>13</c:v>
                </c:pt>
                <c:pt idx="12">
                  <c:v>22</c:v>
                </c:pt>
                <c:pt idx="13">
                  <c:v>22</c:v>
                </c:pt>
              </c:numCache>
            </c:numRef>
          </c:val>
        </c:ser>
        <c:ser>
          <c:idx val="1"/>
          <c:order val="1"/>
          <c:tx>
            <c:strRef>
              <c:f>'2814'!$X$16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'2814'!$V$17:$V$30</c:f>
              <c:strCache>
                <c:ptCount val="14"/>
                <c:pt idx="0">
                  <c:v>Construction, bâtiment et travaux publics</c:v>
                </c:pt>
                <c:pt idx="1">
                  <c:v>Installation et maintenance</c:v>
                </c:pt>
                <c:pt idx="2">
                  <c:v>Arts et façonnage d'ouvrages d'art</c:v>
                </c:pt>
                <c:pt idx="3">
                  <c:v>Industrie</c:v>
                </c:pt>
                <c:pt idx="4">
                  <c:v>Santé</c:v>
                </c:pt>
                <c:pt idx="5">
                  <c:v>Services à la personne et à la collectivité</c:v>
                </c:pt>
                <c:pt idx="6">
                  <c:v>Banque, assurance, immobilier</c:v>
                </c:pt>
                <c:pt idx="7">
                  <c:v>Transport et logistique</c:v>
                </c:pt>
                <c:pt idx="8">
                  <c:v>Commerce, vente et grande distribution</c:v>
                </c:pt>
                <c:pt idx="9">
                  <c:v>Support à l'entreprise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'2814'!$X$17:$X$30</c:f>
              <c:numCache>
                <c:formatCode>0;\-0;;@</c:formatCode>
                <c:ptCount val="14"/>
                <c:pt idx="0">
                  <c:v>0</c:v>
                </c:pt>
                <c:pt idx="1">
                  <c:v>2</c:v>
                </c:pt>
                <c:pt idx="2">
                  <c:v>3</c:v>
                </c:pt>
                <c:pt idx="3">
                  <c:v>27</c:v>
                </c:pt>
                <c:pt idx="4">
                  <c:v>0</c:v>
                </c:pt>
                <c:pt idx="5">
                  <c:v>10</c:v>
                </c:pt>
                <c:pt idx="6">
                  <c:v>0</c:v>
                </c:pt>
                <c:pt idx="7">
                  <c:v>1</c:v>
                </c:pt>
                <c:pt idx="8">
                  <c:v>8</c:v>
                </c:pt>
                <c:pt idx="9">
                  <c:v>5</c:v>
                </c:pt>
                <c:pt idx="10">
                  <c:v>1</c:v>
                </c:pt>
                <c:pt idx="11">
                  <c:v>5</c:v>
                </c:pt>
                <c:pt idx="12">
                  <c:v>0</c:v>
                </c:pt>
                <c:pt idx="13">
                  <c:v>3</c:v>
                </c:pt>
              </c:numCache>
            </c:numRef>
          </c:val>
        </c:ser>
        <c:ser>
          <c:idx val="2"/>
          <c:order val="2"/>
          <c:tx>
            <c:strRef>
              <c:f>'2814'!$Y$16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'2814'!$V$17:$V$30</c:f>
              <c:strCache>
                <c:ptCount val="14"/>
                <c:pt idx="0">
                  <c:v>Construction, bâtiment et travaux publics</c:v>
                </c:pt>
                <c:pt idx="1">
                  <c:v>Installation et maintenance</c:v>
                </c:pt>
                <c:pt idx="2">
                  <c:v>Arts et façonnage d'ouvrages d'art</c:v>
                </c:pt>
                <c:pt idx="3">
                  <c:v>Industrie</c:v>
                </c:pt>
                <c:pt idx="4">
                  <c:v>Santé</c:v>
                </c:pt>
                <c:pt idx="5">
                  <c:v>Services à la personne et à la collectivité</c:v>
                </c:pt>
                <c:pt idx="6">
                  <c:v>Banque, assurance, immobilier</c:v>
                </c:pt>
                <c:pt idx="7">
                  <c:v>Transport et logistique</c:v>
                </c:pt>
                <c:pt idx="8">
                  <c:v>Commerce, vente et grande distribution</c:v>
                </c:pt>
                <c:pt idx="9">
                  <c:v>Support à l'entreprise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'2814'!$Y$17:$Y$30</c:f>
              <c:numCache>
                <c:formatCode>0;\-0;;@</c:formatCode>
                <c:ptCount val="14"/>
                <c:pt idx="0">
                  <c:v>2</c:v>
                </c:pt>
                <c:pt idx="1">
                  <c:v>3</c:v>
                </c:pt>
                <c:pt idx="2">
                  <c:v>0</c:v>
                </c:pt>
                <c:pt idx="3">
                  <c:v>5</c:v>
                </c:pt>
                <c:pt idx="4">
                  <c:v>9</c:v>
                </c:pt>
                <c:pt idx="5">
                  <c:v>0</c:v>
                </c:pt>
                <c:pt idx="6">
                  <c:v>3</c:v>
                </c:pt>
                <c:pt idx="7">
                  <c:v>7</c:v>
                </c:pt>
                <c:pt idx="8">
                  <c:v>11</c:v>
                </c:pt>
                <c:pt idx="9">
                  <c:v>5</c:v>
                </c:pt>
                <c:pt idx="10">
                  <c:v>0</c:v>
                </c:pt>
                <c:pt idx="11">
                  <c:v>7</c:v>
                </c:pt>
                <c:pt idx="12">
                  <c:v>1</c:v>
                </c:pt>
                <c:pt idx="13">
                  <c:v>2</c:v>
                </c:pt>
              </c:numCache>
            </c:numRef>
          </c:val>
        </c:ser>
        <c:ser>
          <c:idx val="3"/>
          <c:order val="3"/>
          <c:tx>
            <c:strRef>
              <c:f>'2814'!$Z$16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'2814'!$V$17:$V$30</c:f>
              <c:strCache>
                <c:ptCount val="14"/>
                <c:pt idx="0">
                  <c:v>Construction, bâtiment et travaux publics</c:v>
                </c:pt>
                <c:pt idx="1">
                  <c:v>Installation et maintenance</c:v>
                </c:pt>
                <c:pt idx="2">
                  <c:v>Arts et façonnage d'ouvrages d'art</c:v>
                </c:pt>
                <c:pt idx="3">
                  <c:v>Industrie</c:v>
                </c:pt>
                <c:pt idx="4">
                  <c:v>Santé</c:v>
                </c:pt>
                <c:pt idx="5">
                  <c:v>Services à la personne et à la collectivité</c:v>
                </c:pt>
                <c:pt idx="6">
                  <c:v>Banque, assurance, immobilier</c:v>
                </c:pt>
                <c:pt idx="7">
                  <c:v>Transport et logistique</c:v>
                </c:pt>
                <c:pt idx="8">
                  <c:v>Commerce, vente et grande distribution</c:v>
                </c:pt>
                <c:pt idx="9">
                  <c:v>Support à l'entreprise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'2814'!$Z$17:$Z$30</c:f>
              <c:numCache>
                <c:formatCode>0;\-0;;@</c:formatCode>
                <c:ptCount val="14"/>
                <c:pt idx="0">
                  <c:v>22</c:v>
                </c:pt>
                <c:pt idx="1">
                  <c:v>11</c:v>
                </c:pt>
                <c:pt idx="2">
                  <c:v>2</c:v>
                </c:pt>
                <c:pt idx="3">
                  <c:v>21</c:v>
                </c:pt>
                <c:pt idx="4">
                  <c:v>17</c:v>
                </c:pt>
                <c:pt idx="5">
                  <c:v>7</c:v>
                </c:pt>
                <c:pt idx="6">
                  <c:v>9</c:v>
                </c:pt>
                <c:pt idx="7">
                  <c:v>5</c:v>
                </c:pt>
                <c:pt idx="8">
                  <c:v>8</c:v>
                </c:pt>
                <c:pt idx="9">
                  <c:v>4</c:v>
                </c:pt>
                <c:pt idx="10">
                  <c:v>0</c:v>
                </c:pt>
                <c:pt idx="11">
                  <c:v>5</c:v>
                </c:pt>
                <c:pt idx="12">
                  <c:v>0</c:v>
                </c:pt>
                <c:pt idx="13">
                  <c:v>3</c:v>
                </c:pt>
              </c:numCache>
            </c:numRef>
          </c:val>
        </c:ser>
        <c:ser>
          <c:idx val="4"/>
          <c:order val="4"/>
          <c:tx>
            <c:strRef>
              <c:f>'2814'!$AA$16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'2814'!$V$17:$V$30</c:f>
              <c:strCache>
                <c:ptCount val="14"/>
                <c:pt idx="0">
                  <c:v>Construction, bâtiment et travaux publics</c:v>
                </c:pt>
                <c:pt idx="1">
                  <c:v>Installation et maintenance</c:v>
                </c:pt>
                <c:pt idx="2">
                  <c:v>Arts et façonnage d'ouvrages d'art</c:v>
                </c:pt>
                <c:pt idx="3">
                  <c:v>Industrie</c:v>
                </c:pt>
                <c:pt idx="4">
                  <c:v>Santé</c:v>
                </c:pt>
                <c:pt idx="5">
                  <c:v>Services à la personne et à la collectivité</c:v>
                </c:pt>
                <c:pt idx="6">
                  <c:v>Banque, assurance, immobilier</c:v>
                </c:pt>
                <c:pt idx="7">
                  <c:v>Transport et logistique</c:v>
                </c:pt>
                <c:pt idx="8">
                  <c:v>Commerce, vente et grande distribution</c:v>
                </c:pt>
                <c:pt idx="9">
                  <c:v>Support à l'entreprise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'2814'!$AA$17:$AA$30</c:f>
              <c:numCache>
                <c:formatCode>0;\-0;;@</c:formatCode>
                <c:ptCount val="14"/>
                <c:pt idx="0">
                  <c:v>12</c:v>
                </c:pt>
                <c:pt idx="1">
                  <c:v>6</c:v>
                </c:pt>
                <c:pt idx="2">
                  <c:v>2</c:v>
                </c:pt>
                <c:pt idx="3">
                  <c:v>6</c:v>
                </c:pt>
                <c:pt idx="4">
                  <c:v>2</c:v>
                </c:pt>
                <c:pt idx="5">
                  <c:v>4</c:v>
                </c:pt>
                <c:pt idx="6">
                  <c:v>1</c:v>
                </c:pt>
                <c:pt idx="7">
                  <c:v>1</c:v>
                </c:pt>
                <c:pt idx="8">
                  <c:v>1</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75408"/>
        <c:axId val="1357879760"/>
      </c:barChart>
      <c:catAx>
        <c:axId val="135787540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9760"/>
        <c:crosses val="autoZero"/>
        <c:auto val="1"/>
        <c:lblAlgn val="ctr"/>
        <c:lblOffset val="100"/>
        <c:noMultiLvlLbl val="0"/>
      </c:catAx>
      <c:valAx>
        <c:axId val="1357879760"/>
        <c:scaling>
          <c:orientation val="minMax"/>
        </c:scaling>
        <c:delete val="1"/>
        <c:axPos val="t"/>
        <c:numFmt formatCode="0%" sourceLinked="1"/>
        <c:majorTickMark val="none"/>
        <c:minorTickMark val="none"/>
        <c:tickLblPos val="nextTo"/>
        <c:crossAx val="135787540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'2816'!$W$16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'2816'!$V$17:$V$30</c:f>
              <c:strCache>
                <c:ptCount val="14"/>
                <c:pt idx="0">
                  <c:v>Santé</c:v>
                </c:pt>
                <c:pt idx="1">
                  <c:v>Installation et maintenance</c:v>
                </c:pt>
                <c:pt idx="2">
                  <c:v>Construction, bâtiment et travaux publics</c:v>
                </c:pt>
                <c:pt idx="3">
                  <c:v>Banque, assurance, immobilier</c:v>
                </c:pt>
                <c:pt idx="4">
                  <c:v>Industrie</c:v>
                </c:pt>
                <c:pt idx="5">
                  <c:v>Agriculture et pêche, espaces naturels et espaces verts, soins aux animaux</c:v>
                </c:pt>
                <c:pt idx="6">
                  <c:v>Transport et logistique</c:v>
                </c:pt>
                <c:pt idx="7">
                  <c:v>Services à la personne et à la collectivité</c:v>
                </c:pt>
                <c:pt idx="8">
                  <c:v>Support à l'entreprise</c:v>
                </c:pt>
                <c:pt idx="9">
                  <c:v>Spectacle</c:v>
                </c:pt>
                <c:pt idx="10">
                  <c:v>Hôtellerie-restauration, tourisme, loisirs et animation</c:v>
                </c:pt>
                <c:pt idx="11">
                  <c:v>Communication, média et multimédia</c:v>
                </c:pt>
                <c:pt idx="12">
                  <c:v>Commerce, vente et grande distribution</c:v>
                </c:pt>
                <c:pt idx="13">
                  <c:v>Arts et façonnage d'ouvrages d'art</c:v>
                </c:pt>
              </c:strCache>
            </c:strRef>
          </c:cat>
          <c:val>
            <c:numRef>
              <c:f>'2816'!$W$17:$W$30</c:f>
              <c:numCache>
                <c:formatCode>0;\-0;;@</c:formatCode>
                <c:ptCount val="14"/>
                <c:pt idx="0">
                  <c:v>9</c:v>
                </c:pt>
                <c:pt idx="1">
                  <c:v>6</c:v>
                </c:pt>
                <c:pt idx="2">
                  <c:v>15</c:v>
                </c:pt>
                <c:pt idx="3">
                  <c:v>15</c:v>
                </c:pt>
                <c:pt idx="4">
                  <c:v>28</c:v>
                </c:pt>
                <c:pt idx="5">
                  <c:v>17</c:v>
                </c:pt>
                <c:pt idx="6">
                  <c:v>21</c:v>
                </c:pt>
                <c:pt idx="7">
                  <c:v>46</c:v>
                </c:pt>
                <c:pt idx="8">
                  <c:v>35</c:v>
                </c:pt>
                <c:pt idx="9">
                  <c:v>21</c:v>
                </c:pt>
                <c:pt idx="10">
                  <c:v>16</c:v>
                </c:pt>
                <c:pt idx="11">
                  <c:v>21</c:v>
                </c:pt>
                <c:pt idx="12">
                  <c:v>26</c:v>
                </c:pt>
                <c:pt idx="13">
                  <c:v>16</c:v>
                </c:pt>
              </c:numCache>
            </c:numRef>
          </c:val>
        </c:ser>
        <c:ser>
          <c:idx val="1"/>
          <c:order val="1"/>
          <c:tx>
            <c:strRef>
              <c:f>'2816'!$X$16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'2816'!$V$17:$V$30</c:f>
              <c:strCache>
                <c:ptCount val="14"/>
                <c:pt idx="0">
                  <c:v>Santé</c:v>
                </c:pt>
                <c:pt idx="1">
                  <c:v>Installation et maintenance</c:v>
                </c:pt>
                <c:pt idx="2">
                  <c:v>Construction, bâtiment et travaux publics</c:v>
                </c:pt>
                <c:pt idx="3">
                  <c:v>Banque, assurance, immobilier</c:v>
                </c:pt>
                <c:pt idx="4">
                  <c:v>Industrie</c:v>
                </c:pt>
                <c:pt idx="5">
                  <c:v>Agriculture et pêche, espaces naturels et espaces verts, soins aux animaux</c:v>
                </c:pt>
                <c:pt idx="6">
                  <c:v>Transport et logistique</c:v>
                </c:pt>
                <c:pt idx="7">
                  <c:v>Services à la personne et à la collectivité</c:v>
                </c:pt>
                <c:pt idx="8">
                  <c:v>Support à l'entreprise</c:v>
                </c:pt>
                <c:pt idx="9">
                  <c:v>Spectacle</c:v>
                </c:pt>
                <c:pt idx="10">
                  <c:v>Hôtellerie-restauration, tourisme, loisirs et animation</c:v>
                </c:pt>
                <c:pt idx="11">
                  <c:v>Communication, média et multimédia</c:v>
                </c:pt>
                <c:pt idx="12">
                  <c:v>Commerce, vente et grande distribution</c:v>
                </c:pt>
                <c:pt idx="13">
                  <c:v>Arts et façonnage d'ouvrages d'art</c:v>
                </c:pt>
              </c:strCache>
            </c:strRef>
          </c:cat>
          <c:val>
            <c:numRef>
              <c:f>'2816'!$X$17:$X$30</c:f>
              <c:numCache>
                <c:formatCode>0;\-0;;@</c:formatCode>
                <c:ptCount val="14"/>
                <c:pt idx="0">
                  <c:v>0</c:v>
                </c:pt>
                <c:pt idx="1">
                  <c:v>1</c:v>
                </c:pt>
                <c:pt idx="2">
                  <c:v>0</c:v>
                </c:pt>
                <c:pt idx="3">
                  <c:v>2</c:v>
                </c:pt>
                <c:pt idx="4">
                  <c:v>4</c:v>
                </c:pt>
                <c:pt idx="5">
                  <c:v>5</c:v>
                </c:pt>
                <c:pt idx="6">
                  <c:v>2</c:v>
                </c:pt>
                <c:pt idx="7">
                  <c:v>2</c:v>
                </c:pt>
                <c:pt idx="8">
                  <c:v>4</c:v>
                </c:pt>
                <c:pt idx="9">
                  <c:v>0</c:v>
                </c:pt>
                <c:pt idx="10">
                  <c:v>2</c:v>
                </c:pt>
                <c:pt idx="11">
                  <c:v>0</c:v>
                </c:pt>
                <c:pt idx="12">
                  <c:v>1</c:v>
                </c:pt>
                <c:pt idx="13">
                  <c:v>0</c:v>
                </c:pt>
              </c:numCache>
            </c:numRef>
          </c:val>
        </c:ser>
        <c:ser>
          <c:idx val="2"/>
          <c:order val="2"/>
          <c:tx>
            <c:strRef>
              <c:f>'2816'!$Y$16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'2816'!$V$17:$V$30</c:f>
              <c:strCache>
                <c:ptCount val="14"/>
                <c:pt idx="0">
                  <c:v>Santé</c:v>
                </c:pt>
                <c:pt idx="1">
                  <c:v>Installation et maintenance</c:v>
                </c:pt>
                <c:pt idx="2">
                  <c:v>Construction, bâtiment et travaux publics</c:v>
                </c:pt>
                <c:pt idx="3">
                  <c:v>Banque, assurance, immobilier</c:v>
                </c:pt>
                <c:pt idx="4">
                  <c:v>Industrie</c:v>
                </c:pt>
                <c:pt idx="5">
                  <c:v>Agriculture et pêche, espaces naturels et espaces verts, soins aux animaux</c:v>
                </c:pt>
                <c:pt idx="6">
                  <c:v>Transport et logistique</c:v>
                </c:pt>
                <c:pt idx="7">
                  <c:v>Services à la personne et à la collectivité</c:v>
                </c:pt>
                <c:pt idx="8">
                  <c:v>Support à l'entreprise</c:v>
                </c:pt>
                <c:pt idx="9">
                  <c:v>Spectacle</c:v>
                </c:pt>
                <c:pt idx="10">
                  <c:v>Hôtellerie-restauration, tourisme, loisirs et animation</c:v>
                </c:pt>
                <c:pt idx="11">
                  <c:v>Communication, média et multimédia</c:v>
                </c:pt>
                <c:pt idx="12">
                  <c:v>Commerce, vente et grande distribution</c:v>
                </c:pt>
                <c:pt idx="13">
                  <c:v>Arts et façonnage d'ouvrages d'art</c:v>
                </c:pt>
              </c:strCache>
            </c:strRef>
          </c:cat>
          <c:val>
            <c:numRef>
              <c:f>'2816'!$Y$17:$Y$30</c:f>
              <c:numCache>
                <c:formatCode>0;\-0;;@</c:formatCode>
                <c:ptCount val="14"/>
                <c:pt idx="0">
                  <c:v>6</c:v>
                </c:pt>
                <c:pt idx="1">
                  <c:v>3</c:v>
                </c:pt>
                <c:pt idx="2">
                  <c:v>4</c:v>
                </c:pt>
                <c:pt idx="3">
                  <c:v>4</c:v>
                </c:pt>
                <c:pt idx="4">
                  <c:v>13</c:v>
                </c:pt>
                <c:pt idx="5">
                  <c:v>0</c:v>
                </c:pt>
                <c:pt idx="6">
                  <c:v>2</c:v>
                </c:pt>
                <c:pt idx="7">
                  <c:v>6</c:v>
                </c:pt>
                <c:pt idx="8">
                  <c:v>3</c:v>
                </c:pt>
                <c:pt idx="9">
                  <c:v>0</c:v>
                </c:pt>
                <c:pt idx="10">
                  <c:v>8</c:v>
                </c:pt>
                <c:pt idx="11">
                  <c:v>0</c:v>
                </c:pt>
                <c:pt idx="12">
                  <c:v>6</c:v>
                </c:pt>
                <c:pt idx="13">
                  <c:v>0</c:v>
                </c:pt>
              </c:numCache>
            </c:numRef>
          </c:val>
        </c:ser>
        <c:ser>
          <c:idx val="3"/>
          <c:order val="3"/>
          <c:tx>
            <c:strRef>
              <c:f>'2816'!$Z$16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'2816'!$V$17:$V$30</c:f>
              <c:strCache>
                <c:ptCount val="14"/>
                <c:pt idx="0">
                  <c:v>Santé</c:v>
                </c:pt>
                <c:pt idx="1">
                  <c:v>Installation et maintenance</c:v>
                </c:pt>
                <c:pt idx="2">
                  <c:v>Construction, bâtiment et travaux publics</c:v>
                </c:pt>
                <c:pt idx="3">
                  <c:v>Banque, assurance, immobilier</c:v>
                </c:pt>
                <c:pt idx="4">
                  <c:v>Industrie</c:v>
                </c:pt>
                <c:pt idx="5">
                  <c:v>Agriculture et pêche, espaces naturels et espaces verts, soins aux animaux</c:v>
                </c:pt>
                <c:pt idx="6">
                  <c:v>Transport et logistique</c:v>
                </c:pt>
                <c:pt idx="7">
                  <c:v>Services à la personne et à la collectivité</c:v>
                </c:pt>
                <c:pt idx="8">
                  <c:v>Support à l'entreprise</c:v>
                </c:pt>
                <c:pt idx="9">
                  <c:v>Spectacle</c:v>
                </c:pt>
                <c:pt idx="10">
                  <c:v>Hôtellerie-restauration, tourisme, loisirs et animation</c:v>
                </c:pt>
                <c:pt idx="11">
                  <c:v>Communication, média et multimédia</c:v>
                </c:pt>
                <c:pt idx="12">
                  <c:v>Commerce, vente et grande distribution</c:v>
                </c:pt>
                <c:pt idx="13">
                  <c:v>Arts et façonnage d'ouvrages d'art</c:v>
                </c:pt>
              </c:strCache>
            </c:strRef>
          </c:cat>
          <c:val>
            <c:numRef>
              <c:f>'2816'!$Z$17:$Z$30</c:f>
              <c:numCache>
                <c:formatCode>0;\-0;;@</c:formatCode>
                <c:ptCount val="14"/>
                <c:pt idx="0">
                  <c:v>12</c:v>
                </c:pt>
                <c:pt idx="1">
                  <c:v>14</c:v>
                </c:pt>
                <c:pt idx="2">
                  <c:v>15</c:v>
                </c:pt>
                <c:pt idx="3">
                  <c:v>2</c:v>
                </c:pt>
                <c:pt idx="4">
                  <c:v>43</c:v>
                </c:pt>
                <c:pt idx="5">
                  <c:v>7</c:v>
                </c:pt>
                <c:pt idx="6">
                  <c:v>11</c:v>
                </c:pt>
                <c:pt idx="7">
                  <c:v>16</c:v>
                </c:pt>
                <c:pt idx="8">
                  <c:v>2</c:v>
                </c:pt>
                <c:pt idx="9">
                  <c:v>1</c:v>
                </c:pt>
                <c:pt idx="10">
                  <c:v>4</c:v>
                </c:pt>
                <c:pt idx="11">
                  <c:v>2</c:v>
                </c:pt>
                <c:pt idx="12">
                  <c:v>6</c:v>
                </c:pt>
                <c:pt idx="13">
                  <c:v>3</c:v>
                </c:pt>
              </c:numCache>
            </c:numRef>
          </c:val>
        </c:ser>
        <c:ser>
          <c:idx val="4"/>
          <c:order val="4"/>
          <c:tx>
            <c:strRef>
              <c:f>'2816'!$AA$16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'2816'!$V$17:$V$30</c:f>
              <c:strCache>
                <c:ptCount val="14"/>
                <c:pt idx="0">
                  <c:v>Santé</c:v>
                </c:pt>
                <c:pt idx="1">
                  <c:v>Installation et maintenance</c:v>
                </c:pt>
                <c:pt idx="2">
                  <c:v>Construction, bâtiment et travaux publics</c:v>
                </c:pt>
                <c:pt idx="3">
                  <c:v>Banque, assurance, immobilier</c:v>
                </c:pt>
                <c:pt idx="4">
                  <c:v>Industrie</c:v>
                </c:pt>
                <c:pt idx="5">
                  <c:v>Agriculture et pêche, espaces naturels et espaces verts, soins aux animaux</c:v>
                </c:pt>
                <c:pt idx="6">
                  <c:v>Transport et logistique</c:v>
                </c:pt>
                <c:pt idx="7">
                  <c:v>Services à la personne et à la collectivité</c:v>
                </c:pt>
                <c:pt idx="8">
                  <c:v>Support à l'entreprise</c:v>
                </c:pt>
                <c:pt idx="9">
                  <c:v>Spectacle</c:v>
                </c:pt>
                <c:pt idx="10">
                  <c:v>Hôtellerie-restauration, tourisme, loisirs et animation</c:v>
                </c:pt>
                <c:pt idx="11">
                  <c:v>Communication, média et multimédia</c:v>
                </c:pt>
                <c:pt idx="12">
                  <c:v>Commerce, vente et grande distribution</c:v>
                </c:pt>
                <c:pt idx="13">
                  <c:v>Arts et façonnage d'ouvrages d'art</c:v>
                </c:pt>
              </c:strCache>
            </c:strRef>
          </c:cat>
          <c:val>
            <c:numRef>
              <c:f>'2816'!$AA$17:$AA$30</c:f>
              <c:numCache>
                <c:formatCode>0;\-0;;@</c:formatCode>
                <c:ptCount val="14"/>
                <c:pt idx="0">
                  <c:v>5</c:v>
                </c:pt>
                <c:pt idx="1">
                  <c:v>4</c:v>
                </c:pt>
                <c:pt idx="2">
                  <c:v>4</c:v>
                </c:pt>
                <c:pt idx="3">
                  <c:v>2</c:v>
                </c:pt>
                <c:pt idx="4">
                  <c:v>6</c:v>
                </c:pt>
                <c:pt idx="5">
                  <c:v>1</c:v>
                </c:pt>
                <c:pt idx="6">
                  <c:v>1</c:v>
                </c:pt>
                <c:pt idx="7">
                  <c:v>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78128"/>
        <c:axId val="1357868880"/>
      </c:barChart>
      <c:catAx>
        <c:axId val="13578781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68880"/>
        <c:crosses val="autoZero"/>
        <c:auto val="1"/>
        <c:lblAlgn val="ctr"/>
        <c:lblOffset val="100"/>
        <c:noMultiLvlLbl val="0"/>
      </c:catAx>
      <c:valAx>
        <c:axId val="1357868880"/>
        <c:scaling>
          <c:orientation val="minMax"/>
        </c:scaling>
        <c:delete val="1"/>
        <c:axPos val="t"/>
        <c:numFmt formatCode="0%" sourceLinked="1"/>
        <c:majorTickMark val="none"/>
        <c:minorTickMark val="none"/>
        <c:tickLblPos val="nextTo"/>
        <c:crossAx val="13578781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'2817'!$W$16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'2817'!$V$17:$V$30</c:f>
              <c:strCache>
                <c:ptCount val="14"/>
                <c:pt idx="0">
                  <c:v>Installation et maintenance</c:v>
                </c:pt>
                <c:pt idx="1">
                  <c:v>Construction, bâtiment et travaux publics</c:v>
                </c:pt>
                <c:pt idx="2">
                  <c:v>Industrie</c:v>
                </c:pt>
                <c:pt idx="3">
                  <c:v>Agriculture et pêche, espaces naturels et espaces verts, soins aux animaux</c:v>
                </c:pt>
                <c:pt idx="4">
                  <c:v>Santé</c:v>
                </c:pt>
                <c:pt idx="5">
                  <c:v>Transport et logistique</c:v>
                </c:pt>
                <c:pt idx="6">
                  <c:v>Services à la personne et à la collectivité</c:v>
                </c:pt>
                <c:pt idx="7">
                  <c:v>Support à l'entreprise</c:v>
                </c:pt>
                <c:pt idx="8">
                  <c:v>Banque, assurance, immobilier</c:v>
                </c:pt>
                <c:pt idx="9">
                  <c:v>Arts et façonnage d'ouvrages d'art</c:v>
                </c:pt>
                <c:pt idx="10">
                  <c:v>Spectacle</c:v>
                </c:pt>
                <c:pt idx="11">
                  <c:v>Hôtellerie-restauration, tourisme, loisirs et animation</c:v>
                </c:pt>
                <c:pt idx="12">
                  <c:v>Communication, média et multimédia</c:v>
                </c:pt>
                <c:pt idx="13">
                  <c:v>Commerce, vente et grande distribution</c:v>
                </c:pt>
              </c:strCache>
            </c:strRef>
          </c:cat>
          <c:val>
            <c:numRef>
              <c:f>'2817'!$W$17:$W$30</c:f>
              <c:numCache>
                <c:formatCode>0;\-0;;@</c:formatCode>
                <c:ptCount val="14"/>
                <c:pt idx="0">
                  <c:v>1</c:v>
                </c:pt>
                <c:pt idx="1">
                  <c:v>0</c:v>
                </c:pt>
                <c:pt idx="2">
                  <c:v>7</c:v>
                </c:pt>
                <c:pt idx="3">
                  <c:v>5</c:v>
                </c:pt>
                <c:pt idx="4">
                  <c:v>0</c:v>
                </c:pt>
                <c:pt idx="5">
                  <c:v>7</c:v>
                </c:pt>
                <c:pt idx="6">
                  <c:v>30</c:v>
                </c:pt>
                <c:pt idx="7">
                  <c:v>1</c:v>
                </c:pt>
                <c:pt idx="8">
                  <c:v>6</c:v>
                </c:pt>
                <c:pt idx="9">
                  <c:v>2</c:v>
                </c:pt>
                <c:pt idx="10">
                  <c:v>20</c:v>
                </c:pt>
                <c:pt idx="11">
                  <c:v>4</c:v>
                </c:pt>
                <c:pt idx="12">
                  <c:v>9</c:v>
                </c:pt>
                <c:pt idx="13">
                  <c:v>4</c:v>
                </c:pt>
              </c:numCache>
            </c:numRef>
          </c:val>
        </c:ser>
        <c:ser>
          <c:idx val="1"/>
          <c:order val="1"/>
          <c:tx>
            <c:strRef>
              <c:f>'2817'!$X$16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'2817'!$V$17:$V$30</c:f>
              <c:strCache>
                <c:ptCount val="14"/>
                <c:pt idx="0">
                  <c:v>Installation et maintenance</c:v>
                </c:pt>
                <c:pt idx="1">
                  <c:v>Construction, bâtiment et travaux publics</c:v>
                </c:pt>
                <c:pt idx="2">
                  <c:v>Industrie</c:v>
                </c:pt>
                <c:pt idx="3">
                  <c:v>Agriculture et pêche, espaces naturels et espaces verts, soins aux animaux</c:v>
                </c:pt>
                <c:pt idx="4">
                  <c:v>Santé</c:v>
                </c:pt>
                <c:pt idx="5">
                  <c:v>Transport et logistique</c:v>
                </c:pt>
                <c:pt idx="6">
                  <c:v>Services à la personne et à la collectivité</c:v>
                </c:pt>
                <c:pt idx="7">
                  <c:v>Support à l'entreprise</c:v>
                </c:pt>
                <c:pt idx="8">
                  <c:v>Banque, assurance, immobilier</c:v>
                </c:pt>
                <c:pt idx="9">
                  <c:v>Arts et façonnage d'ouvrages d'art</c:v>
                </c:pt>
                <c:pt idx="10">
                  <c:v>Spectacle</c:v>
                </c:pt>
                <c:pt idx="11">
                  <c:v>Hôtellerie-restauration, tourisme, loisirs et animation</c:v>
                </c:pt>
                <c:pt idx="12">
                  <c:v>Communication, média et multimédia</c:v>
                </c:pt>
                <c:pt idx="13">
                  <c:v>Commerce, vente et grande distribution</c:v>
                </c:pt>
              </c:strCache>
            </c:strRef>
          </c:cat>
          <c:val>
            <c:numRef>
              <c:f>'2817'!$X$17:$X$30</c:f>
              <c:numCache>
                <c:formatCode>0;\-0;;@</c:formatCode>
                <c:ptCount val="14"/>
                <c:pt idx="0">
                  <c:v>1</c:v>
                </c:pt>
                <c:pt idx="1">
                  <c:v>0</c:v>
                </c:pt>
                <c:pt idx="2">
                  <c:v>4</c:v>
                </c:pt>
                <c:pt idx="3">
                  <c:v>0</c:v>
                </c:pt>
                <c:pt idx="4">
                  <c:v>1</c:v>
                </c:pt>
                <c:pt idx="5">
                  <c:v>3</c:v>
                </c:pt>
                <c:pt idx="6">
                  <c:v>3</c:v>
                </c:pt>
                <c:pt idx="7">
                  <c:v>10</c:v>
                </c:pt>
                <c:pt idx="8">
                  <c:v>5</c:v>
                </c:pt>
                <c:pt idx="9">
                  <c:v>2</c:v>
                </c:pt>
                <c:pt idx="10">
                  <c:v>1</c:v>
                </c:pt>
                <c:pt idx="11">
                  <c:v>7</c:v>
                </c:pt>
                <c:pt idx="12">
                  <c:v>5</c:v>
                </c:pt>
                <c:pt idx="13">
                  <c:v>14</c:v>
                </c:pt>
              </c:numCache>
            </c:numRef>
          </c:val>
        </c:ser>
        <c:ser>
          <c:idx val="2"/>
          <c:order val="2"/>
          <c:tx>
            <c:strRef>
              <c:f>'2817'!$Y$16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'2817'!$V$17:$V$30</c:f>
              <c:strCache>
                <c:ptCount val="14"/>
                <c:pt idx="0">
                  <c:v>Installation et maintenance</c:v>
                </c:pt>
                <c:pt idx="1">
                  <c:v>Construction, bâtiment et travaux publics</c:v>
                </c:pt>
                <c:pt idx="2">
                  <c:v>Industrie</c:v>
                </c:pt>
                <c:pt idx="3">
                  <c:v>Agriculture et pêche, espaces naturels et espaces verts, soins aux animaux</c:v>
                </c:pt>
                <c:pt idx="4">
                  <c:v>Santé</c:v>
                </c:pt>
                <c:pt idx="5">
                  <c:v>Transport et logistique</c:v>
                </c:pt>
                <c:pt idx="6">
                  <c:v>Services à la personne et à la collectivité</c:v>
                </c:pt>
                <c:pt idx="7">
                  <c:v>Support à l'entreprise</c:v>
                </c:pt>
                <c:pt idx="8">
                  <c:v>Banque, assurance, immobilier</c:v>
                </c:pt>
                <c:pt idx="9">
                  <c:v>Arts et façonnage d'ouvrages d'art</c:v>
                </c:pt>
                <c:pt idx="10">
                  <c:v>Spectacle</c:v>
                </c:pt>
                <c:pt idx="11">
                  <c:v>Hôtellerie-restauration, tourisme, loisirs et animation</c:v>
                </c:pt>
                <c:pt idx="12">
                  <c:v>Communication, média et multimédia</c:v>
                </c:pt>
                <c:pt idx="13">
                  <c:v>Commerce, vente et grande distribution</c:v>
                </c:pt>
              </c:strCache>
            </c:strRef>
          </c:cat>
          <c:val>
            <c:numRef>
              <c:f>'2817'!$Y$17:$Y$30</c:f>
              <c:numCache>
                <c:formatCode>0;\-0;;@</c:formatCode>
                <c:ptCount val="14"/>
                <c:pt idx="0">
                  <c:v>3</c:v>
                </c:pt>
                <c:pt idx="1">
                  <c:v>8</c:v>
                </c:pt>
                <c:pt idx="2">
                  <c:v>14</c:v>
                </c:pt>
                <c:pt idx="3">
                  <c:v>9</c:v>
                </c:pt>
                <c:pt idx="4">
                  <c:v>12</c:v>
                </c:pt>
                <c:pt idx="5">
                  <c:v>13</c:v>
                </c:pt>
                <c:pt idx="6">
                  <c:v>9</c:v>
                </c:pt>
                <c:pt idx="7">
                  <c:v>21</c:v>
                </c:pt>
                <c:pt idx="8">
                  <c:v>8</c:v>
                </c:pt>
                <c:pt idx="9">
                  <c:v>8</c:v>
                </c:pt>
                <c:pt idx="10">
                  <c:v>1</c:v>
                </c:pt>
                <c:pt idx="11">
                  <c:v>10</c:v>
                </c:pt>
                <c:pt idx="12">
                  <c:v>3</c:v>
                </c:pt>
                <c:pt idx="13">
                  <c:v>9</c:v>
                </c:pt>
              </c:numCache>
            </c:numRef>
          </c:val>
        </c:ser>
        <c:ser>
          <c:idx val="3"/>
          <c:order val="3"/>
          <c:tx>
            <c:strRef>
              <c:f>'2817'!$Z$16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'2817'!$V$17:$V$30</c:f>
              <c:strCache>
                <c:ptCount val="14"/>
                <c:pt idx="0">
                  <c:v>Installation et maintenance</c:v>
                </c:pt>
                <c:pt idx="1">
                  <c:v>Construction, bâtiment et travaux publics</c:v>
                </c:pt>
                <c:pt idx="2">
                  <c:v>Industrie</c:v>
                </c:pt>
                <c:pt idx="3">
                  <c:v>Agriculture et pêche, espaces naturels et espaces verts, soins aux animaux</c:v>
                </c:pt>
                <c:pt idx="4">
                  <c:v>Santé</c:v>
                </c:pt>
                <c:pt idx="5">
                  <c:v>Transport et logistique</c:v>
                </c:pt>
                <c:pt idx="6">
                  <c:v>Services à la personne et à la collectivité</c:v>
                </c:pt>
                <c:pt idx="7">
                  <c:v>Support à l'entreprise</c:v>
                </c:pt>
                <c:pt idx="8">
                  <c:v>Banque, assurance, immobilier</c:v>
                </c:pt>
                <c:pt idx="9">
                  <c:v>Arts et façonnage d'ouvrages d'art</c:v>
                </c:pt>
                <c:pt idx="10">
                  <c:v>Spectacle</c:v>
                </c:pt>
                <c:pt idx="11">
                  <c:v>Hôtellerie-restauration, tourisme, loisirs et animation</c:v>
                </c:pt>
                <c:pt idx="12">
                  <c:v>Communication, média et multimédia</c:v>
                </c:pt>
                <c:pt idx="13">
                  <c:v>Commerce, vente et grande distribution</c:v>
                </c:pt>
              </c:strCache>
            </c:strRef>
          </c:cat>
          <c:val>
            <c:numRef>
              <c:f>'2817'!$Z$17:$Z$30</c:f>
              <c:numCache>
                <c:formatCode>0;\-0;;@</c:formatCode>
                <c:ptCount val="14"/>
                <c:pt idx="0">
                  <c:v>11</c:v>
                </c:pt>
                <c:pt idx="1">
                  <c:v>14</c:v>
                </c:pt>
                <c:pt idx="2">
                  <c:v>33</c:v>
                </c:pt>
                <c:pt idx="3">
                  <c:v>8</c:v>
                </c:pt>
                <c:pt idx="4">
                  <c:v>14</c:v>
                </c:pt>
                <c:pt idx="5">
                  <c:v>9</c:v>
                </c:pt>
                <c:pt idx="6">
                  <c:v>22</c:v>
                </c:pt>
                <c:pt idx="7">
                  <c:v>8</c:v>
                </c:pt>
                <c:pt idx="8">
                  <c:v>4</c:v>
                </c:pt>
                <c:pt idx="9">
                  <c:v>6</c:v>
                </c:pt>
                <c:pt idx="10">
                  <c:v>0</c:v>
                </c:pt>
                <c:pt idx="11">
                  <c:v>9</c:v>
                </c:pt>
                <c:pt idx="12">
                  <c:v>6</c:v>
                </c:pt>
                <c:pt idx="13">
                  <c:v>12</c:v>
                </c:pt>
              </c:numCache>
            </c:numRef>
          </c:val>
        </c:ser>
        <c:ser>
          <c:idx val="4"/>
          <c:order val="4"/>
          <c:tx>
            <c:strRef>
              <c:f>'2817'!$AA$16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'2817'!$V$17:$V$30</c:f>
              <c:strCache>
                <c:ptCount val="14"/>
                <c:pt idx="0">
                  <c:v>Installation et maintenance</c:v>
                </c:pt>
                <c:pt idx="1">
                  <c:v>Construction, bâtiment et travaux publics</c:v>
                </c:pt>
                <c:pt idx="2">
                  <c:v>Industrie</c:v>
                </c:pt>
                <c:pt idx="3">
                  <c:v>Agriculture et pêche, espaces naturels et espaces verts, soins aux animaux</c:v>
                </c:pt>
                <c:pt idx="4">
                  <c:v>Santé</c:v>
                </c:pt>
                <c:pt idx="5">
                  <c:v>Transport et logistique</c:v>
                </c:pt>
                <c:pt idx="6">
                  <c:v>Services à la personne et à la collectivité</c:v>
                </c:pt>
                <c:pt idx="7">
                  <c:v>Support à l'entreprise</c:v>
                </c:pt>
                <c:pt idx="8">
                  <c:v>Banque, assurance, immobilier</c:v>
                </c:pt>
                <c:pt idx="9">
                  <c:v>Arts et façonnage d'ouvrages d'art</c:v>
                </c:pt>
                <c:pt idx="10">
                  <c:v>Spectacle</c:v>
                </c:pt>
                <c:pt idx="11">
                  <c:v>Hôtellerie-restauration, tourisme, loisirs et animation</c:v>
                </c:pt>
                <c:pt idx="12">
                  <c:v>Communication, média et multimédia</c:v>
                </c:pt>
                <c:pt idx="13">
                  <c:v>Commerce, vente et grande distribution</c:v>
                </c:pt>
              </c:strCache>
            </c:strRef>
          </c:cat>
          <c:val>
            <c:numRef>
              <c:f>'2817'!$AA$17:$AA$30</c:f>
              <c:numCache>
                <c:formatCode>0;\-0;;@</c:formatCode>
                <c:ptCount val="14"/>
                <c:pt idx="0">
                  <c:v>12</c:v>
                </c:pt>
                <c:pt idx="1">
                  <c:v>16</c:v>
                </c:pt>
                <c:pt idx="2">
                  <c:v>36</c:v>
                </c:pt>
                <c:pt idx="3">
                  <c:v>8</c:v>
                </c:pt>
                <c:pt idx="4">
                  <c:v>5</c:v>
                </c:pt>
                <c:pt idx="5">
                  <c:v>5</c:v>
                </c:pt>
                <c:pt idx="6">
                  <c:v>7</c:v>
                </c:pt>
                <c:pt idx="7">
                  <c:v>4</c:v>
                </c:pt>
                <c:pt idx="8">
                  <c:v>2</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72688"/>
        <c:axId val="1357878672"/>
      </c:barChart>
      <c:catAx>
        <c:axId val="1357872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8672"/>
        <c:crosses val="autoZero"/>
        <c:auto val="1"/>
        <c:lblAlgn val="ctr"/>
        <c:lblOffset val="100"/>
        <c:noMultiLvlLbl val="0"/>
      </c:catAx>
      <c:valAx>
        <c:axId val="1357878672"/>
        <c:scaling>
          <c:orientation val="minMax"/>
        </c:scaling>
        <c:delete val="1"/>
        <c:axPos val="t"/>
        <c:numFmt formatCode="0%" sourceLinked="1"/>
        <c:majorTickMark val="none"/>
        <c:minorTickMark val="none"/>
        <c:tickLblPos val="nextTo"/>
        <c:crossAx val="135787268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'2818'!$W$16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'2818'!$V$17:$V$30</c:f>
              <c:strCache>
                <c:ptCount val="14"/>
                <c:pt idx="0">
                  <c:v>Hôtellerie-restauration, tourisme, loisirs et animation</c:v>
                </c:pt>
                <c:pt idx="1">
                  <c:v>Santé</c:v>
                </c:pt>
                <c:pt idx="2">
                  <c:v>Construction, bâtiment et travaux publics</c:v>
                </c:pt>
                <c:pt idx="3">
                  <c:v>Industrie</c:v>
                </c:pt>
                <c:pt idx="4">
                  <c:v>Agriculture et pêche, espaces naturels et espaces verts, soins aux animaux</c:v>
                </c:pt>
                <c:pt idx="5">
                  <c:v>Installation et maintenance</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Banque, assurance, immobilier</c:v>
                </c:pt>
                <c:pt idx="13">
                  <c:v>Arts et façonnage d'ouvrages d'art</c:v>
                </c:pt>
              </c:strCache>
            </c:strRef>
          </c:cat>
          <c:val>
            <c:numRef>
              <c:f>'2818'!$W$17:$W$30</c:f>
              <c:numCache>
                <c:formatCode>0;\-0;;@</c:formatCode>
                <c:ptCount val="14"/>
                <c:pt idx="0">
                  <c:v>8</c:v>
                </c:pt>
                <c:pt idx="1">
                  <c:v>9</c:v>
                </c:pt>
                <c:pt idx="2">
                  <c:v>12</c:v>
                </c:pt>
                <c:pt idx="3">
                  <c:v>50</c:v>
                </c:pt>
                <c:pt idx="4">
                  <c:v>7</c:v>
                </c:pt>
                <c:pt idx="5">
                  <c:v>3</c:v>
                </c:pt>
                <c:pt idx="6">
                  <c:v>12</c:v>
                </c:pt>
                <c:pt idx="7">
                  <c:v>20</c:v>
                </c:pt>
                <c:pt idx="8">
                  <c:v>44</c:v>
                </c:pt>
                <c:pt idx="9">
                  <c:v>25</c:v>
                </c:pt>
                <c:pt idx="10">
                  <c:v>21</c:v>
                </c:pt>
                <c:pt idx="11">
                  <c:v>23</c:v>
                </c:pt>
                <c:pt idx="12">
                  <c:v>16</c:v>
                </c:pt>
                <c:pt idx="13">
                  <c:v>16</c:v>
                </c:pt>
              </c:numCache>
            </c:numRef>
          </c:val>
        </c:ser>
        <c:ser>
          <c:idx val="1"/>
          <c:order val="1"/>
          <c:tx>
            <c:strRef>
              <c:f>'2818'!$X$16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'2818'!$V$17:$V$30</c:f>
              <c:strCache>
                <c:ptCount val="14"/>
                <c:pt idx="0">
                  <c:v>Hôtellerie-restauration, tourisme, loisirs et animation</c:v>
                </c:pt>
                <c:pt idx="1">
                  <c:v>Santé</c:v>
                </c:pt>
                <c:pt idx="2">
                  <c:v>Construction, bâtiment et travaux publics</c:v>
                </c:pt>
                <c:pt idx="3">
                  <c:v>Industrie</c:v>
                </c:pt>
                <c:pt idx="4">
                  <c:v>Agriculture et pêche, espaces naturels et espaces verts, soins aux animaux</c:v>
                </c:pt>
                <c:pt idx="5">
                  <c:v>Installation et maintenance</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Banque, assurance, immobilier</c:v>
                </c:pt>
                <c:pt idx="13">
                  <c:v>Arts et façonnage d'ouvrages d'art</c:v>
                </c:pt>
              </c:strCache>
            </c:strRef>
          </c:cat>
          <c:val>
            <c:numRef>
              <c:f>'2818'!$X$17:$X$30</c:f>
              <c:numCache>
                <c:formatCode>0;\-0;;@</c:formatCode>
                <c:ptCount val="14"/>
                <c:pt idx="0">
                  <c:v>1</c:v>
                </c:pt>
                <c:pt idx="1">
                  <c:v>2</c:v>
                </c:pt>
                <c:pt idx="2">
                  <c:v>2</c:v>
                </c:pt>
                <c:pt idx="3">
                  <c:v>6</c:v>
                </c:pt>
                <c:pt idx="4">
                  <c:v>4</c:v>
                </c:pt>
                <c:pt idx="5">
                  <c:v>2</c:v>
                </c:pt>
                <c:pt idx="6">
                  <c:v>13</c:v>
                </c:pt>
                <c:pt idx="7">
                  <c:v>8</c:v>
                </c:pt>
                <c:pt idx="8">
                  <c:v>3</c:v>
                </c:pt>
                <c:pt idx="9">
                  <c:v>2</c:v>
                </c:pt>
                <c:pt idx="10">
                  <c:v>0</c:v>
                </c:pt>
                <c:pt idx="11">
                  <c:v>0</c:v>
                </c:pt>
                <c:pt idx="12">
                  <c:v>0</c:v>
                </c:pt>
                <c:pt idx="13">
                  <c:v>1</c:v>
                </c:pt>
              </c:numCache>
            </c:numRef>
          </c:val>
        </c:ser>
        <c:ser>
          <c:idx val="2"/>
          <c:order val="2"/>
          <c:tx>
            <c:strRef>
              <c:f>'2818'!$Y$16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'2818'!$V$17:$V$30</c:f>
              <c:strCache>
                <c:ptCount val="14"/>
                <c:pt idx="0">
                  <c:v>Hôtellerie-restauration, tourisme, loisirs et animation</c:v>
                </c:pt>
                <c:pt idx="1">
                  <c:v>Santé</c:v>
                </c:pt>
                <c:pt idx="2">
                  <c:v>Construction, bâtiment et travaux publics</c:v>
                </c:pt>
                <c:pt idx="3">
                  <c:v>Industrie</c:v>
                </c:pt>
                <c:pt idx="4">
                  <c:v>Agriculture et pêche, espaces naturels et espaces verts, soins aux animaux</c:v>
                </c:pt>
                <c:pt idx="5">
                  <c:v>Installation et maintenance</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Banque, assurance, immobilier</c:v>
                </c:pt>
                <c:pt idx="13">
                  <c:v>Arts et façonnage d'ouvrages d'art</c:v>
                </c:pt>
              </c:strCache>
            </c:strRef>
          </c:cat>
          <c:val>
            <c:numRef>
              <c:f>'2818'!$Y$17:$Y$30</c:f>
              <c:numCache>
                <c:formatCode>0;\-0;;@</c:formatCode>
                <c:ptCount val="14"/>
                <c:pt idx="0">
                  <c:v>5</c:v>
                </c:pt>
                <c:pt idx="1">
                  <c:v>3</c:v>
                </c:pt>
                <c:pt idx="2">
                  <c:v>1</c:v>
                </c:pt>
                <c:pt idx="3">
                  <c:v>8</c:v>
                </c:pt>
                <c:pt idx="4">
                  <c:v>9</c:v>
                </c:pt>
                <c:pt idx="5">
                  <c:v>8</c:v>
                </c:pt>
                <c:pt idx="6">
                  <c:v>4</c:v>
                </c:pt>
                <c:pt idx="7">
                  <c:v>9</c:v>
                </c:pt>
                <c:pt idx="8">
                  <c:v>13</c:v>
                </c:pt>
                <c:pt idx="9">
                  <c:v>6</c:v>
                </c:pt>
                <c:pt idx="10">
                  <c:v>1</c:v>
                </c:pt>
                <c:pt idx="11">
                  <c:v>0</c:v>
                </c:pt>
                <c:pt idx="12">
                  <c:v>1</c:v>
                </c:pt>
                <c:pt idx="13">
                  <c:v>2</c:v>
                </c:pt>
              </c:numCache>
            </c:numRef>
          </c:val>
        </c:ser>
        <c:ser>
          <c:idx val="3"/>
          <c:order val="3"/>
          <c:tx>
            <c:strRef>
              <c:f>'2818'!$Z$16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'2818'!$V$17:$V$30</c:f>
              <c:strCache>
                <c:ptCount val="14"/>
                <c:pt idx="0">
                  <c:v>Hôtellerie-restauration, tourisme, loisirs et animation</c:v>
                </c:pt>
                <c:pt idx="1">
                  <c:v>Santé</c:v>
                </c:pt>
                <c:pt idx="2">
                  <c:v>Construction, bâtiment et travaux publics</c:v>
                </c:pt>
                <c:pt idx="3">
                  <c:v>Industrie</c:v>
                </c:pt>
                <c:pt idx="4">
                  <c:v>Agriculture et pêche, espaces naturels et espaces verts, soins aux animaux</c:v>
                </c:pt>
                <c:pt idx="5">
                  <c:v>Installation et maintenance</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Banque, assurance, immobilier</c:v>
                </c:pt>
                <c:pt idx="13">
                  <c:v>Arts et façonnage d'ouvrages d'art</c:v>
                </c:pt>
              </c:strCache>
            </c:strRef>
          </c:cat>
          <c:val>
            <c:numRef>
              <c:f>'2818'!$Z$17:$Z$30</c:f>
              <c:numCache>
                <c:formatCode>0;\-0;;@</c:formatCode>
                <c:ptCount val="14"/>
                <c:pt idx="0">
                  <c:v>9</c:v>
                </c:pt>
                <c:pt idx="1">
                  <c:v>11</c:v>
                </c:pt>
                <c:pt idx="2">
                  <c:v>17</c:v>
                </c:pt>
                <c:pt idx="3">
                  <c:v>20</c:v>
                </c:pt>
                <c:pt idx="4">
                  <c:v>7</c:v>
                </c:pt>
                <c:pt idx="5">
                  <c:v>13</c:v>
                </c:pt>
                <c:pt idx="6">
                  <c:v>9</c:v>
                </c:pt>
                <c:pt idx="7">
                  <c:v>6</c:v>
                </c:pt>
                <c:pt idx="8">
                  <c:v>10</c:v>
                </c:pt>
                <c:pt idx="9">
                  <c:v>4</c:v>
                </c:pt>
                <c:pt idx="10">
                  <c:v>0</c:v>
                </c:pt>
                <c:pt idx="11">
                  <c:v>0</c:v>
                </c:pt>
                <c:pt idx="12">
                  <c:v>8</c:v>
                </c:pt>
                <c:pt idx="13">
                  <c:v>0</c:v>
                </c:pt>
              </c:numCache>
            </c:numRef>
          </c:val>
        </c:ser>
        <c:ser>
          <c:idx val="4"/>
          <c:order val="4"/>
          <c:tx>
            <c:strRef>
              <c:f>'2818'!$AA$16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'2818'!$V$17:$V$30</c:f>
              <c:strCache>
                <c:ptCount val="14"/>
                <c:pt idx="0">
                  <c:v>Hôtellerie-restauration, tourisme, loisirs et animation</c:v>
                </c:pt>
                <c:pt idx="1">
                  <c:v>Santé</c:v>
                </c:pt>
                <c:pt idx="2">
                  <c:v>Construction, bâtiment et travaux publics</c:v>
                </c:pt>
                <c:pt idx="3">
                  <c:v>Industrie</c:v>
                </c:pt>
                <c:pt idx="4">
                  <c:v>Agriculture et pêche, espaces naturels et espaces verts, soins aux animaux</c:v>
                </c:pt>
                <c:pt idx="5">
                  <c:v>Installation et maintenance</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Banque, assurance, immobilier</c:v>
                </c:pt>
                <c:pt idx="13">
                  <c:v>Arts et façonnage d'ouvrages d'art</c:v>
                </c:pt>
              </c:strCache>
            </c:strRef>
          </c:cat>
          <c:val>
            <c:numRef>
              <c:f>'2818'!$AA$17:$AA$30</c:f>
              <c:numCache>
                <c:formatCode>0;\-0;;@</c:formatCode>
                <c:ptCount val="14"/>
                <c:pt idx="0">
                  <c:v>7</c:v>
                </c:pt>
                <c:pt idx="1">
                  <c:v>7</c:v>
                </c:pt>
                <c:pt idx="2">
                  <c:v>6</c:v>
                </c:pt>
                <c:pt idx="3">
                  <c:v>10</c:v>
                </c:pt>
                <c:pt idx="4">
                  <c:v>3</c:v>
                </c:pt>
                <c:pt idx="5">
                  <c:v>2</c:v>
                </c:pt>
                <c:pt idx="6">
                  <c:v>1</c:v>
                </c:pt>
                <c:pt idx="7">
                  <c:v>1</c:v>
                </c:pt>
                <c:pt idx="8">
                  <c:v>1</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66704"/>
        <c:axId val="1357871600"/>
      </c:barChart>
      <c:catAx>
        <c:axId val="1357866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1600"/>
        <c:crosses val="autoZero"/>
        <c:auto val="1"/>
        <c:lblAlgn val="ctr"/>
        <c:lblOffset val="100"/>
        <c:noMultiLvlLbl val="0"/>
      </c:catAx>
      <c:valAx>
        <c:axId val="1357871600"/>
        <c:scaling>
          <c:orientation val="minMax"/>
        </c:scaling>
        <c:delete val="1"/>
        <c:axPos val="t"/>
        <c:numFmt formatCode="0%" sourceLinked="1"/>
        <c:majorTickMark val="none"/>
        <c:minorTickMark val="none"/>
        <c:tickLblPos val="nextTo"/>
        <c:crossAx val="13578667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'2819'!$W$16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'2819'!$V$17:$V$30</c:f>
              <c:strCache>
                <c:ptCount val="14"/>
                <c:pt idx="0">
                  <c:v>Construction, bâtiment et travaux publics</c:v>
                </c:pt>
                <c:pt idx="1">
                  <c:v>Banque, assurance, immobilier</c:v>
                </c:pt>
                <c:pt idx="2">
                  <c:v>Installation et maintenance</c:v>
                </c:pt>
                <c:pt idx="3">
                  <c:v>Agriculture et pêche, espaces naturels et espaces verts, soins aux animaux</c:v>
                </c:pt>
                <c:pt idx="4">
                  <c:v>Santé</c:v>
                </c:pt>
                <c:pt idx="5">
                  <c:v>Commerce, vente et grande distribution</c:v>
                </c:pt>
                <c:pt idx="6">
                  <c:v>Industrie</c:v>
                </c:pt>
                <c:pt idx="7">
                  <c:v>Transport et logistique</c:v>
                </c:pt>
                <c:pt idx="8">
                  <c:v>Support à l'entreprise</c:v>
                </c:pt>
                <c:pt idx="9">
                  <c:v>Spectacle</c:v>
                </c:pt>
                <c:pt idx="10">
                  <c:v>Services à la personne et à la collectivité</c:v>
                </c:pt>
                <c:pt idx="11">
                  <c:v>Hôtellerie-restauration, tourisme, loisirs et animation</c:v>
                </c:pt>
                <c:pt idx="12">
                  <c:v>Communication, média et multimédia</c:v>
                </c:pt>
                <c:pt idx="13">
                  <c:v>Arts et façonnage d'ouvrages d'art</c:v>
                </c:pt>
              </c:strCache>
            </c:strRef>
          </c:cat>
          <c:val>
            <c:numRef>
              <c:f>'2819'!$W$17:$W$30</c:f>
              <c:numCache>
                <c:formatCode>0;\-0;;@</c:formatCode>
                <c:ptCount val="14"/>
                <c:pt idx="0">
                  <c:v>17</c:v>
                </c:pt>
                <c:pt idx="1">
                  <c:v>12</c:v>
                </c:pt>
                <c:pt idx="2">
                  <c:v>7</c:v>
                </c:pt>
                <c:pt idx="3">
                  <c:v>9</c:v>
                </c:pt>
                <c:pt idx="4">
                  <c:v>9</c:v>
                </c:pt>
                <c:pt idx="5">
                  <c:v>16</c:v>
                </c:pt>
                <c:pt idx="6">
                  <c:v>58</c:v>
                </c:pt>
                <c:pt idx="7">
                  <c:v>34</c:v>
                </c:pt>
                <c:pt idx="8">
                  <c:v>31</c:v>
                </c:pt>
                <c:pt idx="9">
                  <c:v>21</c:v>
                </c:pt>
                <c:pt idx="10">
                  <c:v>45</c:v>
                </c:pt>
                <c:pt idx="11">
                  <c:v>16</c:v>
                </c:pt>
                <c:pt idx="12">
                  <c:v>23</c:v>
                </c:pt>
                <c:pt idx="13">
                  <c:v>15</c:v>
                </c:pt>
              </c:numCache>
            </c:numRef>
          </c:val>
        </c:ser>
        <c:ser>
          <c:idx val="1"/>
          <c:order val="1"/>
          <c:tx>
            <c:strRef>
              <c:f>'2819'!$X$16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'2819'!$V$17:$V$30</c:f>
              <c:strCache>
                <c:ptCount val="14"/>
                <c:pt idx="0">
                  <c:v>Construction, bâtiment et travaux publics</c:v>
                </c:pt>
                <c:pt idx="1">
                  <c:v>Banque, assurance, immobilier</c:v>
                </c:pt>
                <c:pt idx="2">
                  <c:v>Installation et maintenance</c:v>
                </c:pt>
                <c:pt idx="3">
                  <c:v>Agriculture et pêche, espaces naturels et espaces verts, soins aux animaux</c:v>
                </c:pt>
                <c:pt idx="4">
                  <c:v>Santé</c:v>
                </c:pt>
                <c:pt idx="5">
                  <c:v>Commerce, vente et grande distribution</c:v>
                </c:pt>
                <c:pt idx="6">
                  <c:v>Industrie</c:v>
                </c:pt>
                <c:pt idx="7">
                  <c:v>Transport et logistique</c:v>
                </c:pt>
                <c:pt idx="8">
                  <c:v>Support à l'entreprise</c:v>
                </c:pt>
                <c:pt idx="9">
                  <c:v>Spectacle</c:v>
                </c:pt>
                <c:pt idx="10">
                  <c:v>Services à la personne et à la collectivité</c:v>
                </c:pt>
                <c:pt idx="11">
                  <c:v>Hôtellerie-restauration, tourisme, loisirs et animation</c:v>
                </c:pt>
                <c:pt idx="12">
                  <c:v>Communication, média et multimédia</c:v>
                </c:pt>
                <c:pt idx="13">
                  <c:v>Arts et façonnage d'ouvrages d'art</c:v>
                </c:pt>
              </c:strCache>
            </c:strRef>
          </c:cat>
          <c:val>
            <c:numRef>
              <c:f>'2819'!$X$17:$X$30</c:f>
              <c:numCache>
                <c:formatCode>0;\-0;;@</c:formatCode>
                <c:ptCount val="14"/>
                <c:pt idx="0">
                  <c:v>3</c:v>
                </c:pt>
                <c:pt idx="1">
                  <c:v>4</c:v>
                </c:pt>
                <c:pt idx="2">
                  <c:v>5</c:v>
                </c:pt>
                <c:pt idx="3">
                  <c:v>4</c:v>
                </c:pt>
                <c:pt idx="4">
                  <c:v>0</c:v>
                </c:pt>
                <c:pt idx="5">
                  <c:v>5</c:v>
                </c:pt>
                <c:pt idx="6">
                  <c:v>4</c:v>
                </c:pt>
                <c:pt idx="7">
                  <c:v>1</c:v>
                </c:pt>
                <c:pt idx="8">
                  <c:v>2</c:v>
                </c:pt>
                <c:pt idx="9">
                  <c:v>0</c:v>
                </c:pt>
                <c:pt idx="10">
                  <c:v>7</c:v>
                </c:pt>
                <c:pt idx="11">
                  <c:v>2</c:v>
                </c:pt>
                <c:pt idx="12">
                  <c:v>0</c:v>
                </c:pt>
                <c:pt idx="13">
                  <c:v>0</c:v>
                </c:pt>
              </c:numCache>
            </c:numRef>
          </c:val>
        </c:ser>
        <c:ser>
          <c:idx val="2"/>
          <c:order val="2"/>
          <c:tx>
            <c:strRef>
              <c:f>'2819'!$Y$16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'2819'!$V$17:$V$30</c:f>
              <c:strCache>
                <c:ptCount val="14"/>
                <c:pt idx="0">
                  <c:v>Construction, bâtiment et travaux publics</c:v>
                </c:pt>
                <c:pt idx="1">
                  <c:v>Banque, assurance, immobilier</c:v>
                </c:pt>
                <c:pt idx="2">
                  <c:v>Installation et maintenance</c:v>
                </c:pt>
                <c:pt idx="3">
                  <c:v>Agriculture et pêche, espaces naturels et espaces verts, soins aux animaux</c:v>
                </c:pt>
                <c:pt idx="4">
                  <c:v>Santé</c:v>
                </c:pt>
                <c:pt idx="5">
                  <c:v>Commerce, vente et grande distribution</c:v>
                </c:pt>
                <c:pt idx="6">
                  <c:v>Industrie</c:v>
                </c:pt>
                <c:pt idx="7">
                  <c:v>Transport et logistique</c:v>
                </c:pt>
                <c:pt idx="8">
                  <c:v>Support à l'entreprise</c:v>
                </c:pt>
                <c:pt idx="9">
                  <c:v>Spectacle</c:v>
                </c:pt>
                <c:pt idx="10">
                  <c:v>Services à la personne et à la collectivité</c:v>
                </c:pt>
                <c:pt idx="11">
                  <c:v>Hôtellerie-restauration, tourisme, loisirs et animation</c:v>
                </c:pt>
                <c:pt idx="12">
                  <c:v>Communication, média et multimédia</c:v>
                </c:pt>
                <c:pt idx="13">
                  <c:v>Arts et façonnage d'ouvrages d'art</c:v>
                </c:pt>
              </c:strCache>
            </c:strRef>
          </c:cat>
          <c:val>
            <c:numRef>
              <c:f>'2819'!$Y$17:$Y$30</c:f>
              <c:numCache>
                <c:formatCode>0;\-0;;@</c:formatCode>
                <c:ptCount val="14"/>
                <c:pt idx="0">
                  <c:v>4</c:v>
                </c:pt>
                <c:pt idx="1">
                  <c:v>0</c:v>
                </c:pt>
                <c:pt idx="2">
                  <c:v>9</c:v>
                </c:pt>
                <c:pt idx="3">
                  <c:v>5</c:v>
                </c:pt>
                <c:pt idx="4">
                  <c:v>12</c:v>
                </c:pt>
                <c:pt idx="5">
                  <c:v>6</c:v>
                </c:pt>
                <c:pt idx="6">
                  <c:v>7</c:v>
                </c:pt>
                <c:pt idx="7">
                  <c:v>1</c:v>
                </c:pt>
                <c:pt idx="8">
                  <c:v>6</c:v>
                </c:pt>
                <c:pt idx="9">
                  <c:v>0</c:v>
                </c:pt>
                <c:pt idx="10">
                  <c:v>5</c:v>
                </c:pt>
                <c:pt idx="11">
                  <c:v>5</c:v>
                </c:pt>
                <c:pt idx="12">
                  <c:v>0</c:v>
                </c:pt>
                <c:pt idx="13">
                  <c:v>4</c:v>
                </c:pt>
              </c:numCache>
            </c:numRef>
          </c:val>
        </c:ser>
        <c:ser>
          <c:idx val="3"/>
          <c:order val="3"/>
          <c:tx>
            <c:strRef>
              <c:f>'2819'!$Z$16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'2819'!$V$17:$V$30</c:f>
              <c:strCache>
                <c:ptCount val="14"/>
                <c:pt idx="0">
                  <c:v>Construction, bâtiment et travaux publics</c:v>
                </c:pt>
                <c:pt idx="1">
                  <c:v>Banque, assurance, immobilier</c:v>
                </c:pt>
                <c:pt idx="2">
                  <c:v>Installation et maintenance</c:v>
                </c:pt>
                <c:pt idx="3">
                  <c:v>Agriculture et pêche, espaces naturels et espaces verts, soins aux animaux</c:v>
                </c:pt>
                <c:pt idx="4">
                  <c:v>Santé</c:v>
                </c:pt>
                <c:pt idx="5">
                  <c:v>Commerce, vente et grande distribution</c:v>
                </c:pt>
                <c:pt idx="6">
                  <c:v>Industrie</c:v>
                </c:pt>
                <c:pt idx="7">
                  <c:v>Transport et logistique</c:v>
                </c:pt>
                <c:pt idx="8">
                  <c:v>Support à l'entreprise</c:v>
                </c:pt>
                <c:pt idx="9">
                  <c:v>Spectacle</c:v>
                </c:pt>
                <c:pt idx="10">
                  <c:v>Services à la personne et à la collectivité</c:v>
                </c:pt>
                <c:pt idx="11">
                  <c:v>Hôtellerie-restauration, tourisme, loisirs et animation</c:v>
                </c:pt>
                <c:pt idx="12">
                  <c:v>Communication, média et multimédia</c:v>
                </c:pt>
                <c:pt idx="13">
                  <c:v>Arts et façonnage d'ouvrages d'art</c:v>
                </c:pt>
              </c:strCache>
            </c:strRef>
          </c:cat>
          <c:val>
            <c:numRef>
              <c:f>'2819'!$Z$17:$Z$30</c:f>
              <c:numCache>
                <c:formatCode>0;\-0;;@</c:formatCode>
                <c:ptCount val="14"/>
                <c:pt idx="0">
                  <c:v>10</c:v>
                </c:pt>
                <c:pt idx="1">
                  <c:v>7</c:v>
                </c:pt>
                <c:pt idx="2">
                  <c:v>5</c:v>
                </c:pt>
                <c:pt idx="3">
                  <c:v>10</c:v>
                </c:pt>
                <c:pt idx="4">
                  <c:v>9</c:v>
                </c:pt>
                <c:pt idx="5">
                  <c:v>10</c:v>
                </c:pt>
                <c:pt idx="6">
                  <c:v>21</c:v>
                </c:pt>
                <c:pt idx="7">
                  <c:v>1</c:v>
                </c:pt>
                <c:pt idx="8">
                  <c:v>5</c:v>
                </c:pt>
                <c:pt idx="9">
                  <c:v>1</c:v>
                </c:pt>
                <c:pt idx="10">
                  <c:v>14</c:v>
                </c:pt>
                <c:pt idx="11">
                  <c:v>7</c:v>
                </c:pt>
                <c:pt idx="12">
                  <c:v>0</c:v>
                </c:pt>
                <c:pt idx="13">
                  <c:v>0</c:v>
                </c:pt>
              </c:numCache>
            </c:numRef>
          </c:val>
        </c:ser>
        <c:ser>
          <c:idx val="4"/>
          <c:order val="4"/>
          <c:tx>
            <c:strRef>
              <c:f>'2819'!$AA$16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'2819'!$V$17:$V$30</c:f>
              <c:strCache>
                <c:ptCount val="14"/>
                <c:pt idx="0">
                  <c:v>Construction, bâtiment et travaux publics</c:v>
                </c:pt>
                <c:pt idx="1">
                  <c:v>Banque, assurance, immobilier</c:v>
                </c:pt>
                <c:pt idx="2">
                  <c:v>Installation et maintenance</c:v>
                </c:pt>
                <c:pt idx="3">
                  <c:v>Agriculture et pêche, espaces naturels et espaces verts, soins aux animaux</c:v>
                </c:pt>
                <c:pt idx="4">
                  <c:v>Santé</c:v>
                </c:pt>
                <c:pt idx="5">
                  <c:v>Commerce, vente et grande distribution</c:v>
                </c:pt>
                <c:pt idx="6">
                  <c:v>Industrie</c:v>
                </c:pt>
                <c:pt idx="7">
                  <c:v>Transport et logistique</c:v>
                </c:pt>
                <c:pt idx="8">
                  <c:v>Support à l'entreprise</c:v>
                </c:pt>
                <c:pt idx="9">
                  <c:v>Spectacle</c:v>
                </c:pt>
                <c:pt idx="10">
                  <c:v>Services à la personne et à la collectivité</c:v>
                </c:pt>
                <c:pt idx="11">
                  <c:v>Hôtellerie-restauration, tourisme, loisirs et animation</c:v>
                </c:pt>
                <c:pt idx="12">
                  <c:v>Communication, média et multimédia</c:v>
                </c:pt>
                <c:pt idx="13">
                  <c:v>Arts et façonnage d'ouvrages d'art</c:v>
                </c:pt>
              </c:strCache>
            </c:strRef>
          </c:cat>
          <c:val>
            <c:numRef>
              <c:f>'2819'!$AA$17:$AA$30</c:f>
              <c:numCache>
                <c:formatCode>0;\-0;;@</c:formatCode>
                <c:ptCount val="14"/>
                <c:pt idx="0">
                  <c:v>4</c:v>
                </c:pt>
                <c:pt idx="1">
                  <c:v>2</c:v>
                </c:pt>
                <c:pt idx="2">
                  <c:v>2</c:v>
                </c:pt>
                <c:pt idx="3">
                  <c:v>2</c:v>
                </c:pt>
                <c:pt idx="4">
                  <c:v>2</c:v>
                </c:pt>
                <c:pt idx="5">
                  <c:v>2</c:v>
                </c:pt>
                <c:pt idx="6">
                  <c:v>4</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69968"/>
        <c:axId val="1357865072"/>
      </c:barChart>
      <c:catAx>
        <c:axId val="13578699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65072"/>
        <c:crosses val="autoZero"/>
        <c:auto val="1"/>
        <c:lblAlgn val="ctr"/>
        <c:lblOffset val="100"/>
        <c:noMultiLvlLbl val="0"/>
      </c:catAx>
      <c:valAx>
        <c:axId val="1357865072"/>
        <c:scaling>
          <c:orientation val="minMax"/>
        </c:scaling>
        <c:delete val="1"/>
        <c:axPos val="t"/>
        <c:numFmt formatCode="0%" sourceLinked="1"/>
        <c:majorTickMark val="none"/>
        <c:minorTickMark val="none"/>
        <c:tickLblPos val="nextTo"/>
        <c:crossAx val="13578699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'2820'!$W$16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'2820'!$V$17:$V$30</c:f>
              <c:strCache>
                <c:ptCount val="14"/>
                <c:pt idx="0">
                  <c:v>Construction, bâtiment et travaux publics</c:v>
                </c:pt>
                <c:pt idx="1">
                  <c:v>Installation et maintenance</c:v>
                </c:pt>
                <c:pt idx="2">
                  <c:v>Hôtellerie-restauration, tourisme, loisirs et animation</c:v>
                </c:pt>
                <c:pt idx="3">
                  <c:v>Santé</c:v>
                </c:pt>
                <c:pt idx="4">
                  <c:v>Industrie</c:v>
                </c:pt>
                <c:pt idx="5">
                  <c:v>Banque, assurance, immobilier</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Arts et façonnage d'ouvrages d'art</c:v>
                </c:pt>
                <c:pt idx="13">
                  <c:v>Agriculture et pêche, espaces naturels et espaces verts, soins aux animaux</c:v>
                </c:pt>
              </c:strCache>
            </c:strRef>
          </c:cat>
          <c:val>
            <c:numRef>
              <c:f>'2820'!$W$17:$W$30</c:f>
              <c:numCache>
                <c:formatCode>0;\-0;;@</c:formatCode>
                <c:ptCount val="14"/>
                <c:pt idx="0">
                  <c:v>4</c:v>
                </c:pt>
                <c:pt idx="1">
                  <c:v>2</c:v>
                </c:pt>
                <c:pt idx="2">
                  <c:v>3</c:v>
                </c:pt>
                <c:pt idx="3">
                  <c:v>1</c:v>
                </c:pt>
                <c:pt idx="4">
                  <c:v>28</c:v>
                </c:pt>
                <c:pt idx="5">
                  <c:v>14</c:v>
                </c:pt>
                <c:pt idx="6">
                  <c:v>6</c:v>
                </c:pt>
                <c:pt idx="7">
                  <c:v>12</c:v>
                </c:pt>
                <c:pt idx="8">
                  <c:v>36</c:v>
                </c:pt>
                <c:pt idx="9">
                  <c:v>10</c:v>
                </c:pt>
                <c:pt idx="10">
                  <c:v>8</c:v>
                </c:pt>
                <c:pt idx="11">
                  <c:v>21</c:v>
                </c:pt>
                <c:pt idx="12">
                  <c:v>16</c:v>
                </c:pt>
                <c:pt idx="13">
                  <c:v>9</c:v>
                </c:pt>
              </c:numCache>
            </c:numRef>
          </c:val>
        </c:ser>
        <c:ser>
          <c:idx val="1"/>
          <c:order val="1"/>
          <c:tx>
            <c:strRef>
              <c:f>'2820'!$X$16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'2820'!$V$17:$V$30</c:f>
              <c:strCache>
                <c:ptCount val="14"/>
                <c:pt idx="0">
                  <c:v>Construction, bâtiment et travaux publics</c:v>
                </c:pt>
                <c:pt idx="1">
                  <c:v>Installation et maintenance</c:v>
                </c:pt>
                <c:pt idx="2">
                  <c:v>Hôtellerie-restauration, tourisme, loisirs et animation</c:v>
                </c:pt>
                <c:pt idx="3">
                  <c:v>Santé</c:v>
                </c:pt>
                <c:pt idx="4">
                  <c:v>Industrie</c:v>
                </c:pt>
                <c:pt idx="5">
                  <c:v>Banque, assurance, immobilier</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Arts et façonnage d'ouvrages d'art</c:v>
                </c:pt>
                <c:pt idx="13">
                  <c:v>Agriculture et pêche, espaces naturels et espaces verts, soins aux animaux</c:v>
                </c:pt>
              </c:strCache>
            </c:strRef>
          </c:cat>
          <c:val>
            <c:numRef>
              <c:f>'2820'!$X$17:$X$30</c:f>
              <c:numCache>
                <c:formatCode>0;\-0;;@</c:formatCode>
                <c:ptCount val="14"/>
                <c:pt idx="0">
                  <c:v>1</c:v>
                </c:pt>
                <c:pt idx="1">
                  <c:v>3</c:v>
                </c:pt>
                <c:pt idx="2">
                  <c:v>2</c:v>
                </c:pt>
                <c:pt idx="3">
                  <c:v>2</c:v>
                </c:pt>
                <c:pt idx="4">
                  <c:v>9</c:v>
                </c:pt>
                <c:pt idx="5">
                  <c:v>1</c:v>
                </c:pt>
                <c:pt idx="6">
                  <c:v>6</c:v>
                </c:pt>
                <c:pt idx="7">
                  <c:v>9</c:v>
                </c:pt>
                <c:pt idx="8">
                  <c:v>11</c:v>
                </c:pt>
                <c:pt idx="9">
                  <c:v>3</c:v>
                </c:pt>
                <c:pt idx="10">
                  <c:v>12</c:v>
                </c:pt>
                <c:pt idx="11">
                  <c:v>1</c:v>
                </c:pt>
                <c:pt idx="12">
                  <c:v>0</c:v>
                </c:pt>
                <c:pt idx="13">
                  <c:v>2</c:v>
                </c:pt>
              </c:numCache>
            </c:numRef>
          </c:val>
        </c:ser>
        <c:ser>
          <c:idx val="2"/>
          <c:order val="2"/>
          <c:tx>
            <c:strRef>
              <c:f>'2820'!$Y$16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'2820'!$V$17:$V$30</c:f>
              <c:strCache>
                <c:ptCount val="14"/>
                <c:pt idx="0">
                  <c:v>Construction, bâtiment et travaux publics</c:v>
                </c:pt>
                <c:pt idx="1">
                  <c:v>Installation et maintenance</c:v>
                </c:pt>
                <c:pt idx="2">
                  <c:v>Hôtellerie-restauration, tourisme, loisirs et animation</c:v>
                </c:pt>
                <c:pt idx="3">
                  <c:v>Santé</c:v>
                </c:pt>
                <c:pt idx="4">
                  <c:v>Industrie</c:v>
                </c:pt>
                <c:pt idx="5">
                  <c:v>Banque, assurance, immobilier</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Arts et façonnage d'ouvrages d'art</c:v>
                </c:pt>
                <c:pt idx="13">
                  <c:v>Agriculture et pêche, espaces naturels et espaces verts, soins aux animaux</c:v>
                </c:pt>
              </c:strCache>
            </c:strRef>
          </c:cat>
          <c:val>
            <c:numRef>
              <c:f>'2820'!$Y$17:$Y$30</c:f>
              <c:numCache>
                <c:formatCode>0;\-0;;@</c:formatCode>
                <c:ptCount val="14"/>
                <c:pt idx="0">
                  <c:v>3</c:v>
                </c:pt>
                <c:pt idx="1">
                  <c:v>4</c:v>
                </c:pt>
                <c:pt idx="2">
                  <c:v>9</c:v>
                </c:pt>
                <c:pt idx="3">
                  <c:v>10</c:v>
                </c:pt>
                <c:pt idx="4">
                  <c:v>20</c:v>
                </c:pt>
                <c:pt idx="5">
                  <c:v>0</c:v>
                </c:pt>
                <c:pt idx="6">
                  <c:v>11</c:v>
                </c:pt>
                <c:pt idx="7">
                  <c:v>16</c:v>
                </c:pt>
                <c:pt idx="8">
                  <c:v>7</c:v>
                </c:pt>
                <c:pt idx="9">
                  <c:v>10</c:v>
                </c:pt>
                <c:pt idx="10">
                  <c:v>1</c:v>
                </c:pt>
                <c:pt idx="11">
                  <c:v>1</c:v>
                </c:pt>
                <c:pt idx="12">
                  <c:v>2</c:v>
                </c:pt>
                <c:pt idx="13">
                  <c:v>11</c:v>
                </c:pt>
              </c:numCache>
            </c:numRef>
          </c:val>
        </c:ser>
        <c:ser>
          <c:idx val="3"/>
          <c:order val="3"/>
          <c:tx>
            <c:strRef>
              <c:f>'2820'!$Z$16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'2820'!$V$17:$V$30</c:f>
              <c:strCache>
                <c:ptCount val="14"/>
                <c:pt idx="0">
                  <c:v>Construction, bâtiment et travaux publics</c:v>
                </c:pt>
                <c:pt idx="1">
                  <c:v>Installation et maintenance</c:v>
                </c:pt>
                <c:pt idx="2">
                  <c:v>Hôtellerie-restauration, tourisme, loisirs et animation</c:v>
                </c:pt>
                <c:pt idx="3">
                  <c:v>Santé</c:v>
                </c:pt>
                <c:pt idx="4">
                  <c:v>Industrie</c:v>
                </c:pt>
                <c:pt idx="5">
                  <c:v>Banque, assurance, immobilier</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Arts et façonnage d'ouvrages d'art</c:v>
                </c:pt>
                <c:pt idx="13">
                  <c:v>Agriculture et pêche, espaces naturels et espaces verts, soins aux animaux</c:v>
                </c:pt>
              </c:strCache>
            </c:strRef>
          </c:cat>
          <c:val>
            <c:numRef>
              <c:f>'2820'!$Z$17:$Z$30</c:f>
              <c:numCache>
                <c:formatCode>0;\-0;;@</c:formatCode>
                <c:ptCount val="14"/>
                <c:pt idx="0">
                  <c:v>14</c:v>
                </c:pt>
                <c:pt idx="1">
                  <c:v>11</c:v>
                </c:pt>
                <c:pt idx="2">
                  <c:v>11</c:v>
                </c:pt>
                <c:pt idx="3">
                  <c:v>14</c:v>
                </c:pt>
                <c:pt idx="4">
                  <c:v>24</c:v>
                </c:pt>
                <c:pt idx="5">
                  <c:v>8</c:v>
                </c:pt>
                <c:pt idx="6">
                  <c:v>13</c:v>
                </c:pt>
                <c:pt idx="7">
                  <c:v>4</c:v>
                </c:pt>
                <c:pt idx="8">
                  <c:v>14</c:v>
                </c:pt>
                <c:pt idx="9">
                  <c:v>13</c:v>
                </c:pt>
                <c:pt idx="10">
                  <c:v>1</c:v>
                </c:pt>
                <c:pt idx="11">
                  <c:v>0</c:v>
                </c:pt>
                <c:pt idx="12">
                  <c:v>1</c:v>
                </c:pt>
                <c:pt idx="13">
                  <c:v>8</c:v>
                </c:pt>
              </c:numCache>
            </c:numRef>
          </c:val>
        </c:ser>
        <c:ser>
          <c:idx val="4"/>
          <c:order val="4"/>
          <c:tx>
            <c:strRef>
              <c:f>'2820'!$AA$16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'2820'!$V$17:$V$30</c:f>
              <c:strCache>
                <c:ptCount val="14"/>
                <c:pt idx="0">
                  <c:v>Construction, bâtiment et travaux publics</c:v>
                </c:pt>
                <c:pt idx="1">
                  <c:v>Installation et maintenance</c:v>
                </c:pt>
                <c:pt idx="2">
                  <c:v>Hôtellerie-restauration, tourisme, loisirs et animation</c:v>
                </c:pt>
                <c:pt idx="3">
                  <c:v>Santé</c:v>
                </c:pt>
                <c:pt idx="4">
                  <c:v>Industrie</c:v>
                </c:pt>
                <c:pt idx="5">
                  <c:v>Banque, assurance, immobilier</c:v>
                </c:pt>
                <c:pt idx="6">
                  <c:v>Commerce, vente et grande distribution</c:v>
                </c:pt>
                <c:pt idx="7">
                  <c:v>Support à l'entreprise</c:v>
                </c:pt>
                <c:pt idx="8">
                  <c:v>Services à la personne et à la collectivité</c:v>
                </c:pt>
                <c:pt idx="9">
                  <c:v>Transport et logistique</c:v>
                </c:pt>
                <c:pt idx="10">
                  <c:v>Spectacle</c:v>
                </c:pt>
                <c:pt idx="11">
                  <c:v>Communication, média et multimédia</c:v>
                </c:pt>
                <c:pt idx="12">
                  <c:v>Arts et façonnage d'ouvrages d'art</c:v>
                </c:pt>
                <c:pt idx="13">
                  <c:v>Agriculture et pêche, espaces naturels et espaces verts, soins aux animaux</c:v>
                </c:pt>
              </c:strCache>
            </c:strRef>
          </c:cat>
          <c:val>
            <c:numRef>
              <c:f>'2820'!$AA$17:$AA$30</c:f>
              <c:numCache>
                <c:formatCode>0;\-0;;@</c:formatCode>
                <c:ptCount val="14"/>
                <c:pt idx="0">
                  <c:v>16</c:v>
                </c:pt>
                <c:pt idx="1">
                  <c:v>8</c:v>
                </c:pt>
                <c:pt idx="2">
                  <c:v>5</c:v>
                </c:pt>
                <c:pt idx="3">
                  <c:v>5</c:v>
                </c:pt>
                <c:pt idx="4">
                  <c:v>13</c:v>
                </c:pt>
                <c:pt idx="5">
                  <c:v>2</c:v>
                </c:pt>
                <c:pt idx="6">
                  <c:v>3</c:v>
                </c:pt>
                <c:pt idx="7">
                  <c:v>3</c:v>
                </c:pt>
                <c:pt idx="8">
                  <c:v>3</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80304"/>
        <c:axId val="1357877040"/>
      </c:barChart>
      <c:catAx>
        <c:axId val="13578803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7040"/>
        <c:crosses val="autoZero"/>
        <c:auto val="1"/>
        <c:lblAlgn val="ctr"/>
        <c:lblOffset val="100"/>
        <c:noMultiLvlLbl val="0"/>
      </c:catAx>
      <c:valAx>
        <c:axId val="1357877040"/>
        <c:scaling>
          <c:orientation val="minMax"/>
        </c:scaling>
        <c:delete val="1"/>
        <c:axPos val="t"/>
        <c:numFmt formatCode="0%" sourceLinked="1"/>
        <c:majorTickMark val="none"/>
        <c:minorTickMark val="none"/>
        <c:tickLblPos val="nextTo"/>
        <c:crossAx val="13578803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'2821'!$W$16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'2821'!$V$17:$V$30</c:f>
              <c:strCache>
                <c:ptCount val="14"/>
                <c:pt idx="0">
                  <c:v>Construction, bâtiment et travaux publics</c:v>
                </c:pt>
                <c:pt idx="1">
                  <c:v>Santé</c:v>
                </c:pt>
                <c:pt idx="2">
                  <c:v>Installation et maintenance</c:v>
                </c:pt>
                <c:pt idx="3">
                  <c:v>Transport et logistique</c:v>
                </c:pt>
                <c:pt idx="4">
                  <c:v>Industrie</c:v>
                </c:pt>
                <c:pt idx="5">
                  <c:v>Commerce, vente et grande distribution</c:v>
                </c:pt>
                <c:pt idx="6">
                  <c:v>Arts et façonnage d'ouvrages d'art</c:v>
                </c:pt>
                <c:pt idx="7">
                  <c:v>Services à la personne et à la collectivité</c:v>
                </c:pt>
                <c:pt idx="8">
                  <c:v>Hôtellerie-restauration, tourisme, loisirs et animation</c:v>
                </c:pt>
                <c:pt idx="9">
                  <c:v>Support à l'entreprise</c:v>
                </c:pt>
                <c:pt idx="10">
                  <c:v>Spectacle</c:v>
                </c:pt>
                <c:pt idx="11">
                  <c:v>Communication, média et multimédia</c:v>
                </c:pt>
                <c:pt idx="12">
                  <c:v>Banque, assurance, immobilier</c:v>
                </c:pt>
                <c:pt idx="13">
                  <c:v>Agriculture et pêche, espaces naturels et espaces verts, soins aux animaux</c:v>
                </c:pt>
              </c:strCache>
            </c:strRef>
          </c:cat>
          <c:val>
            <c:numRef>
              <c:f>'2821'!$W$17:$W$30</c:f>
              <c:numCache>
                <c:formatCode>0;\-0;;@</c:formatCode>
                <c:ptCount val="14"/>
                <c:pt idx="0">
                  <c:v>10</c:v>
                </c:pt>
                <c:pt idx="1">
                  <c:v>6</c:v>
                </c:pt>
                <c:pt idx="2">
                  <c:v>7</c:v>
                </c:pt>
                <c:pt idx="3">
                  <c:v>16</c:v>
                </c:pt>
                <c:pt idx="4">
                  <c:v>31</c:v>
                </c:pt>
                <c:pt idx="5">
                  <c:v>13</c:v>
                </c:pt>
                <c:pt idx="6">
                  <c:v>14</c:v>
                </c:pt>
                <c:pt idx="7">
                  <c:v>39</c:v>
                </c:pt>
                <c:pt idx="8">
                  <c:v>18</c:v>
                </c:pt>
                <c:pt idx="9">
                  <c:v>28</c:v>
                </c:pt>
                <c:pt idx="10">
                  <c:v>21</c:v>
                </c:pt>
                <c:pt idx="11">
                  <c:v>16</c:v>
                </c:pt>
                <c:pt idx="12">
                  <c:v>20</c:v>
                </c:pt>
                <c:pt idx="13">
                  <c:v>18</c:v>
                </c:pt>
              </c:numCache>
            </c:numRef>
          </c:val>
        </c:ser>
        <c:ser>
          <c:idx val="1"/>
          <c:order val="1"/>
          <c:tx>
            <c:strRef>
              <c:f>'2821'!$X$16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'2821'!$V$17:$V$30</c:f>
              <c:strCache>
                <c:ptCount val="14"/>
                <c:pt idx="0">
                  <c:v>Construction, bâtiment et travaux publics</c:v>
                </c:pt>
                <c:pt idx="1">
                  <c:v>Santé</c:v>
                </c:pt>
                <c:pt idx="2">
                  <c:v>Installation et maintenance</c:v>
                </c:pt>
                <c:pt idx="3">
                  <c:v>Transport et logistique</c:v>
                </c:pt>
                <c:pt idx="4">
                  <c:v>Industrie</c:v>
                </c:pt>
                <c:pt idx="5">
                  <c:v>Commerce, vente et grande distribution</c:v>
                </c:pt>
                <c:pt idx="6">
                  <c:v>Arts et façonnage d'ouvrages d'art</c:v>
                </c:pt>
                <c:pt idx="7">
                  <c:v>Services à la personne et à la collectivité</c:v>
                </c:pt>
                <c:pt idx="8">
                  <c:v>Hôtellerie-restauration, tourisme, loisirs et animation</c:v>
                </c:pt>
                <c:pt idx="9">
                  <c:v>Support à l'entreprise</c:v>
                </c:pt>
                <c:pt idx="10">
                  <c:v>Spectacle</c:v>
                </c:pt>
                <c:pt idx="11">
                  <c:v>Communication, média et multimédia</c:v>
                </c:pt>
                <c:pt idx="12">
                  <c:v>Banque, assurance, immobilier</c:v>
                </c:pt>
                <c:pt idx="13">
                  <c:v>Agriculture et pêche, espaces naturels et espaces verts, soins aux animaux</c:v>
                </c:pt>
              </c:strCache>
            </c:strRef>
          </c:cat>
          <c:val>
            <c:numRef>
              <c:f>'2821'!$X$17:$X$30</c:f>
              <c:numCache>
                <c:formatCode>0;\-0;;@</c:formatCode>
                <c:ptCount val="14"/>
                <c:pt idx="0">
                  <c:v>0</c:v>
                </c:pt>
                <c:pt idx="1">
                  <c:v>2</c:v>
                </c:pt>
                <c:pt idx="2">
                  <c:v>1</c:v>
                </c:pt>
                <c:pt idx="3">
                  <c:v>3</c:v>
                </c:pt>
                <c:pt idx="4">
                  <c:v>3</c:v>
                </c:pt>
                <c:pt idx="5">
                  <c:v>4</c:v>
                </c:pt>
                <c:pt idx="6">
                  <c:v>1</c:v>
                </c:pt>
                <c:pt idx="7">
                  <c:v>8</c:v>
                </c:pt>
                <c:pt idx="8">
                  <c:v>3</c:v>
                </c:pt>
                <c:pt idx="9">
                  <c:v>7</c:v>
                </c:pt>
                <c:pt idx="10">
                  <c:v>0</c:v>
                </c:pt>
                <c:pt idx="11">
                  <c:v>0</c:v>
                </c:pt>
                <c:pt idx="12">
                  <c:v>1</c:v>
                </c:pt>
                <c:pt idx="13">
                  <c:v>3</c:v>
                </c:pt>
              </c:numCache>
            </c:numRef>
          </c:val>
        </c:ser>
        <c:ser>
          <c:idx val="2"/>
          <c:order val="2"/>
          <c:tx>
            <c:strRef>
              <c:f>'2821'!$Y$16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'2821'!$V$17:$V$30</c:f>
              <c:strCache>
                <c:ptCount val="14"/>
                <c:pt idx="0">
                  <c:v>Construction, bâtiment et travaux publics</c:v>
                </c:pt>
                <c:pt idx="1">
                  <c:v>Santé</c:v>
                </c:pt>
                <c:pt idx="2">
                  <c:v>Installation et maintenance</c:v>
                </c:pt>
                <c:pt idx="3">
                  <c:v>Transport et logistique</c:v>
                </c:pt>
                <c:pt idx="4">
                  <c:v>Industrie</c:v>
                </c:pt>
                <c:pt idx="5">
                  <c:v>Commerce, vente et grande distribution</c:v>
                </c:pt>
                <c:pt idx="6">
                  <c:v>Arts et façonnage d'ouvrages d'art</c:v>
                </c:pt>
                <c:pt idx="7">
                  <c:v>Services à la personne et à la collectivité</c:v>
                </c:pt>
                <c:pt idx="8">
                  <c:v>Hôtellerie-restauration, tourisme, loisirs et animation</c:v>
                </c:pt>
                <c:pt idx="9">
                  <c:v>Support à l'entreprise</c:v>
                </c:pt>
                <c:pt idx="10">
                  <c:v>Spectacle</c:v>
                </c:pt>
                <c:pt idx="11">
                  <c:v>Communication, média et multimédia</c:v>
                </c:pt>
                <c:pt idx="12">
                  <c:v>Banque, assurance, immobilier</c:v>
                </c:pt>
                <c:pt idx="13">
                  <c:v>Agriculture et pêche, espaces naturels et espaces verts, soins aux animaux</c:v>
                </c:pt>
              </c:strCache>
            </c:strRef>
          </c:cat>
          <c:val>
            <c:numRef>
              <c:f>'2821'!$Y$17:$Y$30</c:f>
              <c:numCache>
                <c:formatCode>0;\-0;;@</c:formatCode>
                <c:ptCount val="14"/>
                <c:pt idx="0">
                  <c:v>3</c:v>
                </c:pt>
                <c:pt idx="1">
                  <c:v>5</c:v>
                </c:pt>
                <c:pt idx="2">
                  <c:v>2</c:v>
                </c:pt>
                <c:pt idx="3">
                  <c:v>5</c:v>
                </c:pt>
                <c:pt idx="4">
                  <c:v>7</c:v>
                </c:pt>
                <c:pt idx="5">
                  <c:v>6</c:v>
                </c:pt>
                <c:pt idx="6">
                  <c:v>1</c:v>
                </c:pt>
                <c:pt idx="7">
                  <c:v>4</c:v>
                </c:pt>
                <c:pt idx="8">
                  <c:v>3</c:v>
                </c:pt>
                <c:pt idx="9">
                  <c:v>5</c:v>
                </c:pt>
                <c:pt idx="10">
                  <c:v>0</c:v>
                </c:pt>
                <c:pt idx="11">
                  <c:v>5</c:v>
                </c:pt>
                <c:pt idx="12">
                  <c:v>3</c:v>
                </c:pt>
                <c:pt idx="13">
                  <c:v>4</c:v>
                </c:pt>
              </c:numCache>
            </c:numRef>
          </c:val>
        </c:ser>
        <c:ser>
          <c:idx val="3"/>
          <c:order val="3"/>
          <c:tx>
            <c:strRef>
              <c:f>'2821'!$Z$16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'2821'!$V$17:$V$30</c:f>
              <c:strCache>
                <c:ptCount val="14"/>
                <c:pt idx="0">
                  <c:v>Construction, bâtiment et travaux publics</c:v>
                </c:pt>
                <c:pt idx="1">
                  <c:v>Santé</c:v>
                </c:pt>
                <c:pt idx="2">
                  <c:v>Installation et maintenance</c:v>
                </c:pt>
                <c:pt idx="3">
                  <c:v>Transport et logistique</c:v>
                </c:pt>
                <c:pt idx="4">
                  <c:v>Industrie</c:v>
                </c:pt>
                <c:pt idx="5">
                  <c:v>Commerce, vente et grande distribution</c:v>
                </c:pt>
                <c:pt idx="6">
                  <c:v>Arts et façonnage d'ouvrages d'art</c:v>
                </c:pt>
                <c:pt idx="7">
                  <c:v>Services à la personne et à la collectivité</c:v>
                </c:pt>
                <c:pt idx="8">
                  <c:v>Hôtellerie-restauration, tourisme, loisirs et animation</c:v>
                </c:pt>
                <c:pt idx="9">
                  <c:v>Support à l'entreprise</c:v>
                </c:pt>
                <c:pt idx="10">
                  <c:v>Spectacle</c:v>
                </c:pt>
                <c:pt idx="11">
                  <c:v>Communication, média et multimédia</c:v>
                </c:pt>
                <c:pt idx="12">
                  <c:v>Banque, assurance, immobilier</c:v>
                </c:pt>
                <c:pt idx="13">
                  <c:v>Agriculture et pêche, espaces naturels et espaces verts, soins aux animaux</c:v>
                </c:pt>
              </c:strCache>
            </c:strRef>
          </c:cat>
          <c:val>
            <c:numRef>
              <c:f>'2821'!$Z$17:$Z$30</c:f>
              <c:numCache>
                <c:formatCode>0;\-0;;@</c:formatCode>
                <c:ptCount val="14"/>
                <c:pt idx="0">
                  <c:v>17</c:v>
                </c:pt>
                <c:pt idx="1">
                  <c:v>13</c:v>
                </c:pt>
                <c:pt idx="2">
                  <c:v>13</c:v>
                </c:pt>
                <c:pt idx="3">
                  <c:v>9</c:v>
                </c:pt>
                <c:pt idx="4">
                  <c:v>45</c:v>
                </c:pt>
                <c:pt idx="5">
                  <c:v>13</c:v>
                </c:pt>
                <c:pt idx="6">
                  <c:v>2</c:v>
                </c:pt>
                <c:pt idx="7">
                  <c:v>17</c:v>
                </c:pt>
                <c:pt idx="8">
                  <c:v>5</c:v>
                </c:pt>
                <c:pt idx="9">
                  <c:v>3</c:v>
                </c:pt>
                <c:pt idx="10">
                  <c:v>1</c:v>
                </c:pt>
                <c:pt idx="11">
                  <c:v>2</c:v>
                </c:pt>
                <c:pt idx="12">
                  <c:v>1</c:v>
                </c:pt>
                <c:pt idx="13">
                  <c:v>5</c:v>
                </c:pt>
              </c:numCache>
            </c:numRef>
          </c:val>
        </c:ser>
        <c:ser>
          <c:idx val="4"/>
          <c:order val="4"/>
          <c:tx>
            <c:strRef>
              <c:f>'2821'!$AA$16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'2821'!$V$17:$V$30</c:f>
              <c:strCache>
                <c:ptCount val="14"/>
                <c:pt idx="0">
                  <c:v>Construction, bâtiment et travaux publics</c:v>
                </c:pt>
                <c:pt idx="1">
                  <c:v>Santé</c:v>
                </c:pt>
                <c:pt idx="2">
                  <c:v>Installation et maintenance</c:v>
                </c:pt>
                <c:pt idx="3">
                  <c:v>Transport et logistique</c:v>
                </c:pt>
                <c:pt idx="4">
                  <c:v>Industrie</c:v>
                </c:pt>
                <c:pt idx="5">
                  <c:v>Commerce, vente et grande distribution</c:v>
                </c:pt>
                <c:pt idx="6">
                  <c:v>Arts et façonnage d'ouvrages d'art</c:v>
                </c:pt>
                <c:pt idx="7">
                  <c:v>Services à la personne et à la collectivité</c:v>
                </c:pt>
                <c:pt idx="8">
                  <c:v>Hôtellerie-restauration, tourisme, loisirs et animation</c:v>
                </c:pt>
                <c:pt idx="9">
                  <c:v>Support à l'entreprise</c:v>
                </c:pt>
                <c:pt idx="10">
                  <c:v>Spectacle</c:v>
                </c:pt>
                <c:pt idx="11">
                  <c:v>Communication, média et multimédia</c:v>
                </c:pt>
                <c:pt idx="12">
                  <c:v>Banque, assurance, immobilier</c:v>
                </c:pt>
                <c:pt idx="13">
                  <c:v>Agriculture et pêche, espaces naturels et espaces verts, soins aux animaux</c:v>
                </c:pt>
              </c:strCache>
            </c:strRef>
          </c:cat>
          <c:val>
            <c:numRef>
              <c:f>'2821'!$AA$17:$AA$30</c:f>
              <c:numCache>
                <c:formatCode>0;\-0;;@</c:formatCode>
                <c:ptCount val="14"/>
                <c:pt idx="0">
                  <c:v>8</c:v>
                </c:pt>
                <c:pt idx="1">
                  <c:v>6</c:v>
                </c:pt>
                <c:pt idx="2">
                  <c:v>5</c:v>
                </c:pt>
                <c:pt idx="3">
                  <c:v>4</c:v>
                </c:pt>
                <c:pt idx="4">
                  <c:v>8</c:v>
                </c:pt>
                <c:pt idx="5">
                  <c:v>3</c:v>
                </c:pt>
                <c:pt idx="6">
                  <c:v>1</c:v>
                </c:pt>
                <c:pt idx="7">
                  <c:v>3</c:v>
                </c:pt>
                <c:pt idx="8">
                  <c:v>1</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74320"/>
        <c:axId val="1357870512"/>
      </c:barChart>
      <c:catAx>
        <c:axId val="13578743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0512"/>
        <c:crosses val="autoZero"/>
        <c:auto val="1"/>
        <c:lblAlgn val="ctr"/>
        <c:lblOffset val="100"/>
        <c:noMultiLvlLbl val="0"/>
      </c:catAx>
      <c:valAx>
        <c:axId val="1357870512"/>
        <c:scaling>
          <c:orientation val="minMax"/>
        </c:scaling>
        <c:delete val="1"/>
        <c:axPos val="t"/>
        <c:numFmt formatCode="0%" sourceLinked="1"/>
        <c:majorTickMark val="none"/>
        <c:minorTickMark val="none"/>
        <c:tickLblPos val="nextTo"/>
        <c:crossAx val="135787432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'2822'!$W$16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'2822'!$V$17:$V$30</c:f>
              <c:strCache>
                <c:ptCount val="14"/>
                <c:pt idx="0">
                  <c:v>Industrie</c:v>
                </c:pt>
                <c:pt idx="1">
                  <c:v>Santé</c:v>
                </c:pt>
                <c:pt idx="2">
                  <c:v>Installation et maintenance</c:v>
                </c:pt>
                <c:pt idx="3">
                  <c:v>Arts et façonnage d'ouvrages d'art</c:v>
                </c:pt>
                <c:pt idx="4">
                  <c:v>Construction, bâtiment et travaux publics</c:v>
                </c:pt>
                <c:pt idx="5">
                  <c:v>Banque, assurance, immobilier</c:v>
                </c:pt>
                <c:pt idx="6">
                  <c:v>Services à la personne et à la collectivité</c:v>
                </c:pt>
                <c:pt idx="7">
                  <c:v>Support à l'entreprise</c:v>
                </c:pt>
                <c:pt idx="8">
                  <c:v>Spectacle</c:v>
                </c:pt>
                <c:pt idx="9">
                  <c:v>Agriculture et pêche, espaces naturels et espaces verts, soins aux animaux</c:v>
                </c:pt>
                <c:pt idx="10">
                  <c:v>Transport et logistique</c:v>
                </c:pt>
                <c:pt idx="11">
                  <c:v>Commerce, vente et grande distribution</c:v>
                </c:pt>
                <c:pt idx="12">
                  <c:v>Hôtellerie-restauration, tourisme, loisirs et animation</c:v>
                </c:pt>
                <c:pt idx="13">
                  <c:v>Communication, média et multimédia</c:v>
                </c:pt>
              </c:strCache>
            </c:strRef>
          </c:cat>
          <c:val>
            <c:numRef>
              <c:f>'2822'!$W$17:$W$30</c:f>
              <c:numCache>
                <c:formatCode>0;\-0;;@</c:formatCode>
                <c:ptCount val="14"/>
                <c:pt idx="0">
                  <c:v>10</c:v>
                </c:pt>
                <c:pt idx="1">
                  <c:v>2</c:v>
                </c:pt>
                <c:pt idx="2">
                  <c:v>0</c:v>
                </c:pt>
                <c:pt idx="3">
                  <c:v>3</c:v>
                </c:pt>
                <c:pt idx="4">
                  <c:v>1</c:v>
                </c:pt>
                <c:pt idx="5">
                  <c:v>16</c:v>
                </c:pt>
                <c:pt idx="6">
                  <c:v>38</c:v>
                </c:pt>
                <c:pt idx="7">
                  <c:v>17</c:v>
                </c:pt>
                <c:pt idx="8">
                  <c:v>8</c:v>
                </c:pt>
                <c:pt idx="9">
                  <c:v>6</c:v>
                </c:pt>
                <c:pt idx="10">
                  <c:v>9</c:v>
                </c:pt>
                <c:pt idx="11">
                  <c:v>7</c:v>
                </c:pt>
                <c:pt idx="12">
                  <c:v>10</c:v>
                </c:pt>
                <c:pt idx="13">
                  <c:v>14</c:v>
                </c:pt>
              </c:numCache>
            </c:numRef>
          </c:val>
        </c:ser>
        <c:ser>
          <c:idx val="1"/>
          <c:order val="1"/>
          <c:tx>
            <c:strRef>
              <c:f>'2822'!$X$16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'2822'!$V$17:$V$30</c:f>
              <c:strCache>
                <c:ptCount val="14"/>
                <c:pt idx="0">
                  <c:v>Industrie</c:v>
                </c:pt>
                <c:pt idx="1">
                  <c:v>Santé</c:v>
                </c:pt>
                <c:pt idx="2">
                  <c:v>Installation et maintenance</c:v>
                </c:pt>
                <c:pt idx="3">
                  <c:v>Arts et façonnage d'ouvrages d'art</c:v>
                </c:pt>
                <c:pt idx="4">
                  <c:v>Construction, bâtiment et travaux publics</c:v>
                </c:pt>
                <c:pt idx="5">
                  <c:v>Banque, assurance, immobilier</c:v>
                </c:pt>
                <c:pt idx="6">
                  <c:v>Services à la personne et à la collectivité</c:v>
                </c:pt>
                <c:pt idx="7">
                  <c:v>Support à l'entreprise</c:v>
                </c:pt>
                <c:pt idx="8">
                  <c:v>Spectacle</c:v>
                </c:pt>
                <c:pt idx="9">
                  <c:v>Agriculture et pêche, espaces naturels et espaces verts, soins aux animaux</c:v>
                </c:pt>
                <c:pt idx="10">
                  <c:v>Transport et logistique</c:v>
                </c:pt>
                <c:pt idx="11">
                  <c:v>Commerce, vente et grande distribution</c:v>
                </c:pt>
                <c:pt idx="12">
                  <c:v>Hôtellerie-restauration, tourisme, loisirs et animation</c:v>
                </c:pt>
                <c:pt idx="13">
                  <c:v>Communication, média et multimédia</c:v>
                </c:pt>
              </c:strCache>
            </c:strRef>
          </c:cat>
          <c:val>
            <c:numRef>
              <c:f>'2822'!$X$17:$X$30</c:f>
              <c:numCache>
                <c:formatCode>0;\-0;;@</c:formatCode>
                <c:ptCount val="14"/>
                <c:pt idx="0">
                  <c:v>7</c:v>
                </c:pt>
                <c:pt idx="1">
                  <c:v>1</c:v>
                </c:pt>
                <c:pt idx="2">
                  <c:v>7</c:v>
                </c:pt>
                <c:pt idx="3">
                  <c:v>1</c:v>
                </c:pt>
                <c:pt idx="4">
                  <c:v>5</c:v>
                </c:pt>
                <c:pt idx="5">
                  <c:v>0</c:v>
                </c:pt>
                <c:pt idx="6">
                  <c:v>6</c:v>
                </c:pt>
                <c:pt idx="7">
                  <c:v>7</c:v>
                </c:pt>
                <c:pt idx="8">
                  <c:v>11</c:v>
                </c:pt>
                <c:pt idx="9">
                  <c:v>8</c:v>
                </c:pt>
                <c:pt idx="10">
                  <c:v>0</c:v>
                </c:pt>
                <c:pt idx="11">
                  <c:v>7</c:v>
                </c:pt>
                <c:pt idx="12">
                  <c:v>4</c:v>
                </c:pt>
                <c:pt idx="13">
                  <c:v>3</c:v>
                </c:pt>
              </c:numCache>
            </c:numRef>
          </c:val>
        </c:ser>
        <c:ser>
          <c:idx val="2"/>
          <c:order val="2"/>
          <c:tx>
            <c:strRef>
              <c:f>'2822'!$Y$16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'2822'!$V$17:$V$30</c:f>
              <c:strCache>
                <c:ptCount val="14"/>
                <c:pt idx="0">
                  <c:v>Industrie</c:v>
                </c:pt>
                <c:pt idx="1">
                  <c:v>Santé</c:v>
                </c:pt>
                <c:pt idx="2">
                  <c:v>Installation et maintenance</c:v>
                </c:pt>
                <c:pt idx="3">
                  <c:v>Arts et façonnage d'ouvrages d'art</c:v>
                </c:pt>
                <c:pt idx="4">
                  <c:v>Construction, bâtiment et travaux publics</c:v>
                </c:pt>
                <c:pt idx="5">
                  <c:v>Banque, assurance, immobilier</c:v>
                </c:pt>
                <c:pt idx="6">
                  <c:v>Services à la personne et à la collectivité</c:v>
                </c:pt>
                <c:pt idx="7">
                  <c:v>Support à l'entreprise</c:v>
                </c:pt>
                <c:pt idx="8">
                  <c:v>Spectacle</c:v>
                </c:pt>
                <c:pt idx="9">
                  <c:v>Agriculture et pêche, espaces naturels et espaces verts, soins aux animaux</c:v>
                </c:pt>
                <c:pt idx="10">
                  <c:v>Transport et logistique</c:v>
                </c:pt>
                <c:pt idx="11">
                  <c:v>Commerce, vente et grande distribution</c:v>
                </c:pt>
                <c:pt idx="12">
                  <c:v>Hôtellerie-restauration, tourisme, loisirs et animation</c:v>
                </c:pt>
                <c:pt idx="13">
                  <c:v>Communication, média et multimédia</c:v>
                </c:pt>
              </c:strCache>
            </c:strRef>
          </c:cat>
          <c:val>
            <c:numRef>
              <c:f>'2822'!$Y$17:$Y$30</c:f>
              <c:numCache>
                <c:formatCode>0;\-0;;@</c:formatCode>
                <c:ptCount val="14"/>
                <c:pt idx="0">
                  <c:v>11</c:v>
                </c:pt>
                <c:pt idx="1">
                  <c:v>0</c:v>
                </c:pt>
                <c:pt idx="2">
                  <c:v>3</c:v>
                </c:pt>
                <c:pt idx="3">
                  <c:v>4</c:v>
                </c:pt>
                <c:pt idx="4">
                  <c:v>4</c:v>
                </c:pt>
                <c:pt idx="5">
                  <c:v>0</c:v>
                </c:pt>
                <c:pt idx="6">
                  <c:v>2</c:v>
                </c:pt>
                <c:pt idx="7">
                  <c:v>3</c:v>
                </c:pt>
                <c:pt idx="8">
                  <c:v>1</c:v>
                </c:pt>
                <c:pt idx="9">
                  <c:v>9</c:v>
                </c:pt>
                <c:pt idx="10">
                  <c:v>8</c:v>
                </c:pt>
                <c:pt idx="11">
                  <c:v>14</c:v>
                </c:pt>
                <c:pt idx="12">
                  <c:v>11</c:v>
                </c:pt>
                <c:pt idx="13">
                  <c:v>4</c:v>
                </c:pt>
              </c:numCache>
            </c:numRef>
          </c:val>
        </c:ser>
        <c:ser>
          <c:idx val="3"/>
          <c:order val="3"/>
          <c:tx>
            <c:strRef>
              <c:f>'2822'!$Z$16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'2822'!$V$17:$V$30</c:f>
              <c:strCache>
                <c:ptCount val="14"/>
                <c:pt idx="0">
                  <c:v>Industrie</c:v>
                </c:pt>
                <c:pt idx="1">
                  <c:v>Santé</c:v>
                </c:pt>
                <c:pt idx="2">
                  <c:v>Installation et maintenance</c:v>
                </c:pt>
                <c:pt idx="3">
                  <c:v>Arts et façonnage d'ouvrages d'art</c:v>
                </c:pt>
                <c:pt idx="4">
                  <c:v>Construction, bâtiment et travaux publics</c:v>
                </c:pt>
                <c:pt idx="5">
                  <c:v>Banque, assurance, immobilier</c:v>
                </c:pt>
                <c:pt idx="6">
                  <c:v>Services à la personne et à la collectivité</c:v>
                </c:pt>
                <c:pt idx="7">
                  <c:v>Support à l'entreprise</c:v>
                </c:pt>
                <c:pt idx="8">
                  <c:v>Spectacle</c:v>
                </c:pt>
                <c:pt idx="9">
                  <c:v>Agriculture et pêche, espaces naturels et espaces verts, soins aux animaux</c:v>
                </c:pt>
                <c:pt idx="10">
                  <c:v>Transport et logistique</c:v>
                </c:pt>
                <c:pt idx="11">
                  <c:v>Commerce, vente et grande distribution</c:v>
                </c:pt>
                <c:pt idx="12">
                  <c:v>Hôtellerie-restauration, tourisme, loisirs et animation</c:v>
                </c:pt>
                <c:pt idx="13">
                  <c:v>Communication, média et multimédia</c:v>
                </c:pt>
              </c:strCache>
            </c:strRef>
          </c:cat>
          <c:val>
            <c:numRef>
              <c:f>'2822'!$Z$17:$Z$30</c:f>
              <c:numCache>
                <c:formatCode>0;\-0;;@</c:formatCode>
                <c:ptCount val="14"/>
                <c:pt idx="0">
                  <c:v>33</c:v>
                </c:pt>
                <c:pt idx="1">
                  <c:v>19</c:v>
                </c:pt>
                <c:pt idx="2">
                  <c:v>10</c:v>
                </c:pt>
                <c:pt idx="3">
                  <c:v>8</c:v>
                </c:pt>
                <c:pt idx="4">
                  <c:v>23</c:v>
                </c:pt>
                <c:pt idx="5">
                  <c:v>6</c:v>
                </c:pt>
                <c:pt idx="6">
                  <c:v>19</c:v>
                </c:pt>
                <c:pt idx="7">
                  <c:v>14</c:v>
                </c:pt>
                <c:pt idx="8">
                  <c:v>1</c:v>
                </c:pt>
                <c:pt idx="9">
                  <c:v>6</c:v>
                </c:pt>
                <c:pt idx="10">
                  <c:v>19</c:v>
                </c:pt>
                <c:pt idx="11">
                  <c:v>10</c:v>
                </c:pt>
                <c:pt idx="12">
                  <c:v>5</c:v>
                </c:pt>
                <c:pt idx="13">
                  <c:v>2</c:v>
                </c:pt>
              </c:numCache>
            </c:numRef>
          </c:val>
        </c:ser>
        <c:ser>
          <c:idx val="4"/>
          <c:order val="4"/>
          <c:tx>
            <c:strRef>
              <c:f>'2822'!$AA$16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'2822'!$V$17:$V$30</c:f>
              <c:strCache>
                <c:ptCount val="14"/>
                <c:pt idx="0">
                  <c:v>Industrie</c:v>
                </c:pt>
                <c:pt idx="1">
                  <c:v>Santé</c:v>
                </c:pt>
                <c:pt idx="2">
                  <c:v>Installation et maintenance</c:v>
                </c:pt>
                <c:pt idx="3">
                  <c:v>Arts et façonnage d'ouvrages d'art</c:v>
                </c:pt>
                <c:pt idx="4">
                  <c:v>Construction, bâtiment et travaux publics</c:v>
                </c:pt>
                <c:pt idx="5">
                  <c:v>Banque, assurance, immobilier</c:v>
                </c:pt>
                <c:pt idx="6">
                  <c:v>Services à la personne et à la collectivité</c:v>
                </c:pt>
                <c:pt idx="7">
                  <c:v>Support à l'entreprise</c:v>
                </c:pt>
                <c:pt idx="8">
                  <c:v>Spectacle</c:v>
                </c:pt>
                <c:pt idx="9">
                  <c:v>Agriculture et pêche, espaces naturels et espaces verts, soins aux animaux</c:v>
                </c:pt>
                <c:pt idx="10">
                  <c:v>Transport et logistique</c:v>
                </c:pt>
                <c:pt idx="11">
                  <c:v>Commerce, vente et grande distribution</c:v>
                </c:pt>
                <c:pt idx="12">
                  <c:v>Hôtellerie-restauration, tourisme, loisirs et animation</c:v>
                </c:pt>
                <c:pt idx="13">
                  <c:v>Communication, média et multimédia</c:v>
                </c:pt>
              </c:strCache>
            </c:strRef>
          </c:cat>
          <c:val>
            <c:numRef>
              <c:f>'2822'!$AA$17:$AA$30</c:f>
              <c:numCache>
                <c:formatCode>0;\-0;;@</c:formatCode>
                <c:ptCount val="14"/>
                <c:pt idx="0">
                  <c:v>33</c:v>
                </c:pt>
                <c:pt idx="1">
                  <c:v>10</c:v>
                </c:pt>
                <c:pt idx="2">
                  <c:v>8</c:v>
                </c:pt>
                <c:pt idx="3">
                  <c:v>3</c:v>
                </c:pt>
                <c:pt idx="4">
                  <c:v>5</c:v>
                </c:pt>
                <c:pt idx="5">
                  <c:v>3</c:v>
                </c:pt>
                <c:pt idx="6">
                  <c:v>6</c:v>
                </c:pt>
                <c:pt idx="7">
                  <c:v>3</c:v>
                </c:pt>
                <c:pt idx="8">
                  <c:v>1</c:v>
                </c:pt>
                <c:pt idx="9">
                  <c:v>1</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357874864"/>
        <c:axId val="1357869424"/>
      </c:barChart>
      <c:catAx>
        <c:axId val="1357874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69424"/>
        <c:crosses val="autoZero"/>
        <c:auto val="1"/>
        <c:lblAlgn val="ctr"/>
        <c:lblOffset val="100"/>
        <c:noMultiLvlLbl val="0"/>
      </c:catAx>
      <c:valAx>
        <c:axId val="1357869424"/>
        <c:scaling>
          <c:orientation val="minMax"/>
        </c:scaling>
        <c:delete val="1"/>
        <c:axPos val="t"/>
        <c:numFmt formatCode="0%" sourceLinked="1"/>
        <c:majorTickMark val="none"/>
        <c:minorTickMark val="none"/>
        <c:tickLblPos val="nextTo"/>
        <c:crossAx val="135787486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'2823'!$W$16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'2823'!$V$17:$V$30</c:f>
              <c:strCache>
                <c:ptCount val="14"/>
                <c:pt idx="0">
                  <c:v>Construction, bâtiment et travaux publics</c:v>
                </c:pt>
                <c:pt idx="1">
                  <c:v>Installation et maintenance</c:v>
                </c:pt>
                <c:pt idx="2">
                  <c:v>Santé</c:v>
                </c:pt>
                <c:pt idx="3">
                  <c:v>Industrie</c:v>
                </c:pt>
                <c:pt idx="4">
                  <c:v>Hôtellerie-restauration, tourisme, loisirs et animation</c:v>
                </c:pt>
                <c:pt idx="5">
                  <c:v>Commerce, vente et grande distribution</c:v>
                </c:pt>
                <c:pt idx="6">
                  <c:v>Transport et logistique</c:v>
                </c:pt>
                <c:pt idx="7">
                  <c:v>Banque, assurance, immobilier</c:v>
                </c:pt>
                <c:pt idx="8">
                  <c:v>Support à l'entreprise</c:v>
                </c:pt>
                <c:pt idx="9">
                  <c:v>Services à la personne et à la collectivité</c:v>
                </c:pt>
                <c:pt idx="10">
                  <c:v>Arts et façonnage d'ouvrages d'art</c:v>
                </c:pt>
                <c:pt idx="11">
                  <c:v>Spectacle</c:v>
                </c:pt>
                <c:pt idx="12">
                  <c:v>Communication, média et multimédia</c:v>
                </c:pt>
                <c:pt idx="13">
                  <c:v>Agriculture et pêche, espaces naturels et espaces verts, soins aux animaux</c:v>
                </c:pt>
              </c:strCache>
            </c:strRef>
          </c:cat>
          <c:val>
            <c:numRef>
              <c:f>'2823'!$W$17:$W$30</c:f>
              <c:numCache>
                <c:formatCode>0;\-0;;@</c:formatCode>
                <c:ptCount val="14"/>
                <c:pt idx="0">
                  <c:v>3</c:v>
                </c:pt>
                <c:pt idx="1">
                  <c:v>2</c:v>
                </c:pt>
                <c:pt idx="2">
                  <c:v>2</c:v>
                </c:pt>
                <c:pt idx="3">
                  <c:v>12</c:v>
                </c:pt>
                <c:pt idx="4">
                  <c:v>2</c:v>
                </c:pt>
                <c:pt idx="5">
                  <c:v>3</c:v>
                </c:pt>
                <c:pt idx="6">
                  <c:v>8</c:v>
                </c:pt>
                <c:pt idx="7">
                  <c:v>5</c:v>
                </c:pt>
                <c:pt idx="8">
                  <c:v>3</c:v>
                </c:pt>
                <c:pt idx="9">
                  <c:v>34</c:v>
                </c:pt>
                <c:pt idx="10">
                  <c:v>4</c:v>
                </c:pt>
                <c:pt idx="11">
                  <c:v>21</c:v>
                </c:pt>
                <c:pt idx="12">
                  <c:v>12</c:v>
                </c:pt>
                <c:pt idx="13">
                  <c:v>4</c:v>
                </c:pt>
              </c:numCache>
            </c:numRef>
          </c:val>
        </c:ser>
        <c:ser>
          <c:idx val="1"/>
          <c:order val="1"/>
          <c:tx>
            <c:strRef>
              <c:f>'2823'!$X$16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'2823'!$V$17:$V$30</c:f>
              <c:strCache>
                <c:ptCount val="14"/>
                <c:pt idx="0">
                  <c:v>Construction, bâtiment et travaux publics</c:v>
                </c:pt>
                <c:pt idx="1">
                  <c:v>Installation et maintenance</c:v>
                </c:pt>
                <c:pt idx="2">
                  <c:v>Santé</c:v>
                </c:pt>
                <c:pt idx="3">
                  <c:v>Industrie</c:v>
                </c:pt>
                <c:pt idx="4">
                  <c:v>Hôtellerie-restauration, tourisme, loisirs et animation</c:v>
                </c:pt>
                <c:pt idx="5">
                  <c:v>Commerce, vente et grande distribution</c:v>
                </c:pt>
                <c:pt idx="6">
                  <c:v>Transport et logistique</c:v>
                </c:pt>
                <c:pt idx="7">
                  <c:v>Banque, assurance, immobilier</c:v>
                </c:pt>
                <c:pt idx="8">
                  <c:v>Support à l'entreprise</c:v>
                </c:pt>
                <c:pt idx="9">
                  <c:v>Services à la personne et à la collectivité</c:v>
                </c:pt>
                <c:pt idx="10">
                  <c:v>Arts et façonnage d'ouvrages d'art</c:v>
                </c:pt>
                <c:pt idx="11">
                  <c:v>Spectacle</c:v>
                </c:pt>
                <c:pt idx="12">
                  <c:v>Communication, média et multimédia</c:v>
                </c:pt>
                <c:pt idx="13">
                  <c:v>Agriculture et pêche, espaces naturels et espaces verts, soins aux animaux</c:v>
                </c:pt>
              </c:strCache>
            </c:strRef>
          </c:cat>
          <c:val>
            <c:numRef>
              <c:f>'2823'!$X$17:$X$30</c:f>
              <c:numCache>
                <c:formatCode>0;\-0;;@</c:formatCode>
                <c:ptCount val="14"/>
                <c:pt idx="0">
                  <c:v>0</c:v>
                </c:pt>
                <c:pt idx="1">
                  <c:v>0</c:v>
                </c:pt>
                <c:pt idx="2">
                  <c:v>0</c:v>
                </c:pt>
                <c:pt idx="3">
                  <c:v>10</c:v>
                </c:pt>
                <c:pt idx="4">
                  <c:v>2</c:v>
                </c:pt>
                <c:pt idx="5">
                  <c:v>4</c:v>
                </c:pt>
                <c:pt idx="6">
                  <c:v>5</c:v>
                </c:pt>
                <c:pt idx="7">
                  <c:v>0</c:v>
                </c:pt>
                <c:pt idx="8">
                  <c:v>11</c:v>
                </c:pt>
                <c:pt idx="9">
                  <c:v>7</c:v>
                </c:pt>
                <c:pt idx="10">
                  <c:v>2</c:v>
                </c:pt>
                <c:pt idx="11">
                  <c:v>0</c:v>
                </c:pt>
                <c:pt idx="12">
                  <c:v>1</c:v>
                </c:pt>
                <c:pt idx="13">
                  <c:v>4</c:v>
                </c:pt>
              </c:numCache>
            </c:numRef>
          </c:val>
        </c:ser>
        <c:ser>
          <c:idx val="2"/>
          <c:order val="2"/>
          <c:tx>
            <c:strRef>
              <c:f>'2823'!$Y$16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'2823'!$V$17:$V$30</c:f>
              <c:strCache>
                <c:ptCount val="14"/>
                <c:pt idx="0">
                  <c:v>Construction, bâtiment et travaux publics</c:v>
                </c:pt>
                <c:pt idx="1">
                  <c:v>Installation et maintenance</c:v>
                </c:pt>
                <c:pt idx="2">
                  <c:v>Santé</c:v>
                </c:pt>
                <c:pt idx="3">
                  <c:v>Industrie</c:v>
                </c:pt>
                <c:pt idx="4">
                  <c:v>Hôtellerie-restauration, tourisme, loisirs et animation</c:v>
                </c:pt>
                <c:pt idx="5">
                  <c:v>Commerce, vente et grande distribution</c:v>
                </c:pt>
                <c:pt idx="6">
                  <c:v>Transport et logistique</c:v>
                </c:pt>
                <c:pt idx="7">
                  <c:v>Banque, assurance, immobilier</c:v>
                </c:pt>
                <c:pt idx="8">
                  <c:v>Support à l'entreprise</c:v>
                </c:pt>
                <c:pt idx="9">
                  <c:v>Services à la personne et à la collectivité</c:v>
                </c:pt>
                <c:pt idx="10">
                  <c:v>Arts et façonnage d'ouvrages d'art</c:v>
                </c:pt>
                <c:pt idx="11">
                  <c:v>Spectacle</c:v>
                </c:pt>
                <c:pt idx="12">
                  <c:v>Communication, média et multimédia</c:v>
                </c:pt>
                <c:pt idx="13">
                  <c:v>Agriculture et pêche, espaces naturels et espaces verts, soins aux animaux</c:v>
                </c:pt>
              </c:strCache>
            </c:strRef>
          </c:cat>
          <c:val>
            <c:numRef>
              <c:f>'2823'!$Y$17:$Y$30</c:f>
              <c:numCache>
                <c:formatCode>0;\-0;;@</c:formatCode>
                <c:ptCount val="14"/>
                <c:pt idx="0">
                  <c:v>6</c:v>
                </c:pt>
                <c:pt idx="1">
                  <c:v>5</c:v>
                </c:pt>
                <c:pt idx="2">
                  <c:v>3</c:v>
                </c:pt>
                <c:pt idx="3">
                  <c:v>14</c:v>
                </c:pt>
                <c:pt idx="4">
                  <c:v>4</c:v>
                </c:pt>
                <c:pt idx="5">
                  <c:v>17</c:v>
                </c:pt>
                <c:pt idx="6">
                  <c:v>6</c:v>
                </c:pt>
                <c:pt idx="7">
                  <c:v>7</c:v>
                </c:pt>
                <c:pt idx="8">
                  <c:v>16</c:v>
                </c:pt>
                <c:pt idx="9">
                  <c:v>4</c:v>
                </c:pt>
                <c:pt idx="10">
                  <c:v>1</c:v>
                </c:pt>
                <c:pt idx="11">
                  <c:v>1</c:v>
                </c:pt>
                <c:pt idx="12">
                  <c:v>2</c:v>
                </c:pt>
                <c:pt idx="13">
                  <c:v>12</c:v>
                </c:pt>
              </c:numCache>
            </c:numRef>
          </c:val>
        </c:ser>
        <c:ser>
          <c:idx val="3"/>
          <c:order val="3"/>
          <c:tx>
            <c:strRef>
              <c:f>'2823'!$Z$16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'2823'!$V$17:$V$30</c:f>
              <c:strCache>
                <c:ptCount val="14"/>
                <c:pt idx="0">
                  <c:v>Construction, bâtiment et travaux publics</c:v>
                </c:pt>
                <c:pt idx="1">
                  <c:v>Installation et maintenance</c:v>
                </c:pt>
                <c:pt idx="2">
                  <c:v>Santé</c:v>
                </c:pt>
                <c:pt idx="3">
                  <c:v>Industrie</c:v>
                </c:pt>
                <c:pt idx="4">
                  <c:v>Hôtellerie-restauration, tourisme, loisirs et animation</c:v>
                </c:pt>
                <c:pt idx="5">
                  <c:v>Commerce, vente et grande distribution</c:v>
                </c:pt>
                <c:pt idx="6">
                  <c:v>Transport et logistique</c:v>
                </c:pt>
                <c:pt idx="7">
                  <c:v>Banque, assurance, immobilier</c:v>
                </c:pt>
                <c:pt idx="8">
                  <c:v>Support à l'entreprise</c:v>
                </c:pt>
                <c:pt idx="9">
                  <c:v>Services à la personne et à la collectivité</c:v>
                </c:pt>
                <c:pt idx="10">
                  <c:v>Arts et façonnage d'ouvrages d'art</c:v>
                </c:pt>
                <c:pt idx="11">
                  <c:v>Spectacle</c:v>
                </c:pt>
                <c:pt idx="12">
                  <c:v>Communication, média et multimédia</c:v>
                </c:pt>
                <c:pt idx="13">
                  <c:v>Agriculture et pêche, espaces naturels et espaces verts, soins aux animaux</c:v>
                </c:pt>
              </c:strCache>
            </c:strRef>
          </c:cat>
          <c:val>
            <c:numRef>
              <c:f>'2823'!$Z$17:$Z$30</c:f>
              <c:numCache>
                <c:formatCode>0;\-0;;@</c:formatCode>
                <c:ptCount val="14"/>
                <c:pt idx="0">
                  <c:v>8</c:v>
                </c:pt>
                <c:pt idx="1">
                  <c:v>8</c:v>
                </c:pt>
                <c:pt idx="2">
                  <c:v>14</c:v>
                </c:pt>
                <c:pt idx="3">
                  <c:v>27</c:v>
                </c:pt>
                <c:pt idx="4">
                  <c:v>13</c:v>
                </c:pt>
                <c:pt idx="5">
                  <c:v>6</c:v>
                </c:pt>
                <c:pt idx="6">
                  <c:v>12</c:v>
                </c:pt>
                <c:pt idx="7">
                  <c:v>9</c:v>
                </c:pt>
                <c:pt idx="8">
                  <c:v>8</c:v>
                </c:pt>
                <c:pt idx="9">
                  <c:v>17</c:v>
                </c:pt>
                <c:pt idx="10">
                  <c:v>11</c:v>
                </c:pt>
                <c:pt idx="11">
                  <c:v>0</c:v>
                </c:pt>
                <c:pt idx="12">
                  <c:v>8</c:v>
                </c:pt>
                <c:pt idx="13">
                  <c:v>10</c:v>
                </c:pt>
              </c:numCache>
            </c:numRef>
          </c:val>
        </c:ser>
        <c:ser>
          <c:idx val="4"/>
          <c:order val="4"/>
          <c:tx>
            <c:strRef>
              <c:f>'2823'!$AA$16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'2823'!$V$17:$V$30</c:f>
              <c:strCache>
                <c:ptCount val="14"/>
                <c:pt idx="0">
                  <c:v>Construction, bâtiment et travaux publics</c:v>
                </c:pt>
                <c:pt idx="1">
                  <c:v>Installation et maintenance</c:v>
                </c:pt>
                <c:pt idx="2">
                  <c:v>Santé</c:v>
                </c:pt>
                <c:pt idx="3">
                  <c:v>Industrie</c:v>
                </c:pt>
                <c:pt idx="4">
                  <c:v>Hôtellerie-restauration, tourisme, loisirs et animation</c:v>
                </c:pt>
                <c:pt idx="5">
                  <c:v>Commerce, vente et grande distribution</c:v>
                </c:pt>
                <c:pt idx="6">
                  <c:v>Transport et logistique</c:v>
                </c:pt>
                <c:pt idx="7">
                  <c:v>Banque, assurance, immobilier</c:v>
                </c:pt>
                <c:pt idx="8">
                  <c:v>Support à l'entreprise</c:v>
                </c:pt>
                <c:pt idx="9">
                  <c:v>Services à la personne et à la collectivité</c:v>
                </c:pt>
                <c:pt idx="10">
                  <c:v>Arts et façonnage d'ouvrages d'art</c:v>
                </c:pt>
                <c:pt idx="11">
                  <c:v>Spectacle</c:v>
                </c:pt>
                <c:pt idx="12">
                  <c:v>Communication, média et multimédia</c:v>
                </c:pt>
                <c:pt idx="13">
                  <c:v>Agriculture et pêche, espaces naturels et espaces verts, soins aux animaux</c:v>
                </c:pt>
              </c:strCache>
            </c:strRef>
          </c:cat>
          <c:val>
            <c:numRef>
              <c:f>'2823'!$AA$17:$AA$30</c:f>
              <c:numCache>
                <c:formatCode>0;\-0;;@</c:formatCode>
                <c:ptCount val="14"/>
                <c:pt idx="0">
                  <c:v>21</c:v>
                </c:pt>
                <c:pt idx="1">
                  <c:v>13</c:v>
                </c:pt>
                <c:pt idx="2">
                  <c:v>13</c:v>
                </c:pt>
                <c:pt idx="3">
                  <c:v>31</c:v>
                </c:pt>
                <c:pt idx="4">
                  <c:v>9</c:v>
                </c:pt>
                <c:pt idx="5">
                  <c:v>9</c:v>
                </c:pt>
                <c:pt idx="6">
                  <c:v>6</c:v>
                </c:pt>
                <c:pt idx="7">
                  <c:v>4</c:v>
                </c:pt>
                <c:pt idx="8">
                  <c:v>6</c:v>
                </c:pt>
                <c:pt idx="9">
                  <c:v>9</c:v>
                </c:pt>
                <c:pt idx="10">
                  <c:v>1</c:v>
                </c:pt>
                <c:pt idx="11">
                  <c:v>0</c:v>
                </c:pt>
                <c:pt idx="12">
                  <c:v>0</c:v>
                </c:pt>
                <c:pt idx="13">
                  <c:v>0</c:v>
                </c:pt>
              </c:numCache>
            </c:numRef>
          </c:val>
        </c:ser>
        <c:dLbls>
          <c:showLegendKey val="0"/>
          <c:showVal val="0"/>
          <c:showCatName val="0"/>
          <c:showSerName val="0"/>
          <c:showPercent val="0"/>
          <c:showBubbleSize val="0"/>
        </c:dLbls>
        <c:gapWidth val="130"/>
        <c:overlap val="100"/>
        <c:axId val="1357875952"/>
        <c:axId val="1357865616"/>
      </c:barChart>
      <c:catAx>
        <c:axId val="1357875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65616"/>
        <c:crosses val="autoZero"/>
        <c:auto val="1"/>
        <c:lblAlgn val="ctr"/>
        <c:lblOffset val="100"/>
        <c:noMultiLvlLbl val="0"/>
      </c:catAx>
      <c:valAx>
        <c:axId val="1357865616"/>
        <c:scaling>
          <c:orientation val="minMax"/>
        </c:scaling>
        <c:delete val="1"/>
        <c:axPos val="t"/>
        <c:numFmt formatCode="0%" sourceLinked="1"/>
        <c:majorTickMark val="none"/>
        <c:minorTickMark val="none"/>
        <c:tickLblPos val="nextTo"/>
        <c:crossAx val="1357875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'2824'!$W$16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'2824'!$V$17:$V$30</c:f>
              <c:strCache>
                <c:ptCount val="14"/>
                <c:pt idx="0">
                  <c:v>Construction, bâtiment et travaux publics</c:v>
                </c:pt>
                <c:pt idx="1">
                  <c:v>Installation et maintenance</c:v>
                </c:pt>
                <c:pt idx="2">
                  <c:v>Industrie</c:v>
                </c:pt>
                <c:pt idx="3">
                  <c:v>Santé</c:v>
                </c:pt>
                <c:pt idx="4">
                  <c:v>Support à l'entreprise</c:v>
                </c:pt>
                <c:pt idx="5">
                  <c:v>Banque, assurance, immobilier</c:v>
                </c:pt>
                <c:pt idx="6">
                  <c:v>Arts et façonnage d'ouvrages d'art</c:v>
                </c:pt>
                <c:pt idx="7">
                  <c:v>Services à la personne et à la collectivité</c:v>
                </c:pt>
                <c:pt idx="8">
                  <c:v>Communication, média et multimédia</c:v>
                </c:pt>
                <c:pt idx="9">
                  <c:v>Hôtellerie-restauration, tourisme, loisirs et animation</c:v>
                </c:pt>
                <c:pt idx="10">
                  <c:v>Agriculture et pêche, espaces naturels et espaces verts, soins aux animaux</c:v>
                </c:pt>
                <c:pt idx="11">
                  <c:v>Transport et logistique</c:v>
                </c:pt>
                <c:pt idx="12">
                  <c:v>Commerce, vente et grande distribution</c:v>
                </c:pt>
                <c:pt idx="13">
                  <c:v>Spectacle</c:v>
                </c:pt>
              </c:strCache>
            </c:strRef>
          </c:cat>
          <c:val>
            <c:numRef>
              <c:f>'2824'!$W$17:$W$30</c:f>
              <c:numCache>
                <c:formatCode>0;\-0;;@</c:formatCode>
                <c:ptCount val="14"/>
                <c:pt idx="0">
                  <c:v>3</c:v>
                </c:pt>
                <c:pt idx="1">
                  <c:v>2</c:v>
                </c:pt>
                <c:pt idx="2">
                  <c:v>8</c:v>
                </c:pt>
                <c:pt idx="3">
                  <c:v>2</c:v>
                </c:pt>
                <c:pt idx="4">
                  <c:v>4</c:v>
                </c:pt>
                <c:pt idx="5">
                  <c:v>7</c:v>
                </c:pt>
                <c:pt idx="6">
                  <c:v>1</c:v>
                </c:pt>
                <c:pt idx="7">
                  <c:v>28</c:v>
                </c:pt>
                <c:pt idx="8">
                  <c:v>15</c:v>
                </c:pt>
                <c:pt idx="9">
                  <c:v>6</c:v>
                </c:pt>
                <c:pt idx="10">
                  <c:v>5</c:v>
                </c:pt>
                <c:pt idx="11">
                  <c:v>16</c:v>
                </c:pt>
                <c:pt idx="12">
                  <c:v>4</c:v>
                </c:pt>
                <c:pt idx="13">
                  <c:v>7</c:v>
                </c:pt>
              </c:numCache>
            </c:numRef>
          </c:val>
        </c:ser>
        <c:ser>
          <c:idx val="1"/>
          <c:order val="1"/>
          <c:tx>
            <c:strRef>
              <c:f>'2824'!$X$16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'2824'!$V$17:$V$30</c:f>
              <c:strCache>
                <c:ptCount val="14"/>
                <c:pt idx="0">
                  <c:v>Construction, bâtiment et travaux publics</c:v>
                </c:pt>
                <c:pt idx="1">
                  <c:v>Installation et maintenance</c:v>
                </c:pt>
                <c:pt idx="2">
                  <c:v>Industrie</c:v>
                </c:pt>
                <c:pt idx="3">
                  <c:v>Santé</c:v>
                </c:pt>
                <c:pt idx="4">
                  <c:v>Support à l'entreprise</c:v>
                </c:pt>
                <c:pt idx="5">
                  <c:v>Banque, assurance, immobilier</c:v>
                </c:pt>
                <c:pt idx="6">
                  <c:v>Arts et façonnage d'ouvrages d'art</c:v>
                </c:pt>
                <c:pt idx="7">
                  <c:v>Services à la personne et à la collectivité</c:v>
                </c:pt>
                <c:pt idx="8">
                  <c:v>Communication, média et multimédia</c:v>
                </c:pt>
                <c:pt idx="9">
                  <c:v>Hôtellerie-restauration, tourisme, loisirs et animation</c:v>
                </c:pt>
                <c:pt idx="10">
                  <c:v>Agriculture et pêche, espaces naturels et espaces verts, soins aux animaux</c:v>
                </c:pt>
                <c:pt idx="11">
                  <c:v>Transport et logistique</c:v>
                </c:pt>
                <c:pt idx="12">
                  <c:v>Commerce, vente et grande distribution</c:v>
                </c:pt>
                <c:pt idx="13">
                  <c:v>Spectacle</c:v>
                </c:pt>
              </c:strCache>
            </c:strRef>
          </c:cat>
          <c:val>
            <c:numRef>
              <c:f>'2824'!$X$17:$X$30</c:f>
              <c:numCache>
                <c:formatCode>0;\-0;;@</c:formatCode>
                <c:ptCount val="14"/>
                <c:pt idx="0">
                  <c:v>0</c:v>
                </c:pt>
                <c:pt idx="1">
                  <c:v>0</c:v>
                </c:pt>
                <c:pt idx="2">
                  <c:v>2</c:v>
                </c:pt>
                <c:pt idx="3">
                  <c:v>0</c:v>
                </c:pt>
                <c:pt idx="4">
                  <c:v>12</c:v>
                </c:pt>
                <c:pt idx="5">
                  <c:v>1</c:v>
                </c:pt>
                <c:pt idx="6">
                  <c:v>1</c:v>
                </c:pt>
                <c:pt idx="7">
                  <c:v>6</c:v>
                </c:pt>
                <c:pt idx="8">
                  <c:v>1</c:v>
                </c:pt>
                <c:pt idx="9">
                  <c:v>4</c:v>
                </c:pt>
                <c:pt idx="10">
                  <c:v>5</c:v>
                </c:pt>
                <c:pt idx="11">
                  <c:v>6</c:v>
                </c:pt>
                <c:pt idx="12">
                  <c:v>14</c:v>
                </c:pt>
                <c:pt idx="13">
                  <c:v>2</c:v>
                </c:pt>
              </c:numCache>
            </c:numRef>
          </c:val>
        </c:ser>
        <c:ser>
          <c:idx val="2"/>
          <c:order val="2"/>
          <c:tx>
            <c:strRef>
              <c:f>'2824'!$Y$16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'2824'!$V$17:$V$30</c:f>
              <c:strCache>
                <c:ptCount val="14"/>
                <c:pt idx="0">
                  <c:v>Construction, bâtiment et travaux publics</c:v>
                </c:pt>
                <c:pt idx="1">
                  <c:v>Installation et maintenance</c:v>
                </c:pt>
                <c:pt idx="2">
                  <c:v>Industrie</c:v>
                </c:pt>
                <c:pt idx="3">
                  <c:v>Santé</c:v>
                </c:pt>
                <c:pt idx="4">
                  <c:v>Support à l'entreprise</c:v>
                </c:pt>
                <c:pt idx="5">
                  <c:v>Banque, assurance, immobilier</c:v>
                </c:pt>
                <c:pt idx="6">
                  <c:v>Arts et façonnage d'ouvrages d'art</c:v>
                </c:pt>
                <c:pt idx="7">
                  <c:v>Services à la personne et à la collectivité</c:v>
                </c:pt>
                <c:pt idx="8">
                  <c:v>Communication, média et multimédia</c:v>
                </c:pt>
                <c:pt idx="9">
                  <c:v>Hôtellerie-restauration, tourisme, loisirs et animation</c:v>
                </c:pt>
                <c:pt idx="10">
                  <c:v>Agriculture et pêche, espaces naturels et espaces verts, soins aux animaux</c:v>
                </c:pt>
                <c:pt idx="11">
                  <c:v>Transport et logistique</c:v>
                </c:pt>
                <c:pt idx="12">
                  <c:v>Commerce, vente et grande distribution</c:v>
                </c:pt>
                <c:pt idx="13">
                  <c:v>Spectacle</c:v>
                </c:pt>
              </c:strCache>
            </c:strRef>
          </c:cat>
          <c:val>
            <c:numRef>
              <c:f>'2824'!$Y$17:$Y$30</c:f>
              <c:numCache>
                <c:formatCode>0;\-0;;@</c:formatCode>
                <c:ptCount val="14"/>
                <c:pt idx="0">
                  <c:v>2</c:v>
                </c:pt>
                <c:pt idx="1">
                  <c:v>3</c:v>
                </c:pt>
                <c:pt idx="2">
                  <c:v>11</c:v>
                </c:pt>
                <c:pt idx="3">
                  <c:v>2</c:v>
                </c:pt>
                <c:pt idx="4">
                  <c:v>13</c:v>
                </c:pt>
                <c:pt idx="5">
                  <c:v>2</c:v>
                </c:pt>
                <c:pt idx="6">
                  <c:v>4</c:v>
                </c:pt>
                <c:pt idx="7">
                  <c:v>10</c:v>
                </c:pt>
                <c:pt idx="8">
                  <c:v>2</c:v>
                </c:pt>
                <c:pt idx="9">
                  <c:v>13</c:v>
                </c:pt>
                <c:pt idx="10">
                  <c:v>13</c:v>
                </c:pt>
                <c:pt idx="11">
                  <c:v>12</c:v>
                </c:pt>
                <c:pt idx="12">
                  <c:v>9</c:v>
                </c:pt>
                <c:pt idx="13">
                  <c:v>4</c:v>
                </c:pt>
              </c:numCache>
            </c:numRef>
          </c:val>
        </c:ser>
        <c:ser>
          <c:idx val="3"/>
          <c:order val="3"/>
          <c:tx>
            <c:strRef>
              <c:f>'2824'!$Z$16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'2824'!$V$17:$V$30</c:f>
              <c:strCache>
                <c:ptCount val="14"/>
                <c:pt idx="0">
                  <c:v>Construction, bâtiment et travaux publics</c:v>
                </c:pt>
                <c:pt idx="1">
                  <c:v>Installation et maintenance</c:v>
                </c:pt>
                <c:pt idx="2">
                  <c:v>Industrie</c:v>
                </c:pt>
                <c:pt idx="3">
                  <c:v>Santé</c:v>
                </c:pt>
                <c:pt idx="4">
                  <c:v>Support à l'entreprise</c:v>
                </c:pt>
                <c:pt idx="5">
                  <c:v>Banque, assurance, immobilier</c:v>
                </c:pt>
                <c:pt idx="6">
                  <c:v>Arts et façonnage d'ouvrages d'art</c:v>
                </c:pt>
                <c:pt idx="7">
                  <c:v>Services à la personne et à la collectivité</c:v>
                </c:pt>
                <c:pt idx="8">
                  <c:v>Communication, média et multimédia</c:v>
                </c:pt>
                <c:pt idx="9">
                  <c:v>Hôtellerie-restauration, tourisme, loisirs et animation</c:v>
                </c:pt>
                <c:pt idx="10">
                  <c:v>Agriculture et pêche, espaces naturels et espaces verts, soins aux animaux</c:v>
                </c:pt>
                <c:pt idx="11">
                  <c:v>Transport et logistique</c:v>
                </c:pt>
                <c:pt idx="12">
                  <c:v>Commerce, vente et grande distribution</c:v>
                </c:pt>
                <c:pt idx="13">
                  <c:v>Spectacle</c:v>
                </c:pt>
              </c:strCache>
            </c:strRef>
          </c:cat>
          <c:val>
            <c:numRef>
              <c:f>'2824'!$Z$17:$Z$30</c:f>
              <c:numCache>
                <c:formatCode>0;\-0;;@</c:formatCode>
                <c:ptCount val="14"/>
                <c:pt idx="0">
                  <c:v>12</c:v>
                </c:pt>
                <c:pt idx="1">
                  <c:v>11</c:v>
                </c:pt>
                <c:pt idx="2">
                  <c:v>33</c:v>
                </c:pt>
                <c:pt idx="3">
                  <c:v>18</c:v>
                </c:pt>
                <c:pt idx="4">
                  <c:v>6</c:v>
                </c:pt>
                <c:pt idx="5">
                  <c:v>10</c:v>
                </c:pt>
                <c:pt idx="6">
                  <c:v>11</c:v>
                </c:pt>
                <c:pt idx="7">
                  <c:v>20</c:v>
                </c:pt>
                <c:pt idx="8">
                  <c:v>3</c:v>
                </c:pt>
                <c:pt idx="9">
                  <c:v>5</c:v>
                </c:pt>
                <c:pt idx="10">
                  <c:v>6</c:v>
                </c:pt>
                <c:pt idx="11">
                  <c:v>2</c:v>
                </c:pt>
                <c:pt idx="12">
                  <c:v>11</c:v>
                </c:pt>
                <c:pt idx="13">
                  <c:v>9</c:v>
                </c:pt>
              </c:numCache>
            </c:numRef>
          </c:val>
        </c:ser>
        <c:ser>
          <c:idx val="4"/>
          <c:order val="4"/>
          <c:tx>
            <c:strRef>
              <c:f>'2824'!$AA$16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'2824'!$V$17:$V$30</c:f>
              <c:strCache>
                <c:ptCount val="14"/>
                <c:pt idx="0">
                  <c:v>Construction, bâtiment et travaux publics</c:v>
                </c:pt>
                <c:pt idx="1">
                  <c:v>Installation et maintenance</c:v>
                </c:pt>
                <c:pt idx="2">
                  <c:v>Industrie</c:v>
                </c:pt>
                <c:pt idx="3">
                  <c:v>Santé</c:v>
                </c:pt>
                <c:pt idx="4">
                  <c:v>Support à l'entreprise</c:v>
                </c:pt>
                <c:pt idx="5">
                  <c:v>Banque, assurance, immobilier</c:v>
                </c:pt>
                <c:pt idx="6">
                  <c:v>Arts et façonnage d'ouvrages d'art</c:v>
                </c:pt>
                <c:pt idx="7">
                  <c:v>Services à la personne et à la collectivité</c:v>
                </c:pt>
                <c:pt idx="8">
                  <c:v>Communication, média et multimédia</c:v>
                </c:pt>
                <c:pt idx="9">
                  <c:v>Hôtellerie-restauration, tourisme, loisirs et animation</c:v>
                </c:pt>
                <c:pt idx="10">
                  <c:v>Agriculture et pêche, espaces naturels et espaces verts, soins aux animaux</c:v>
                </c:pt>
                <c:pt idx="11">
                  <c:v>Transport et logistique</c:v>
                </c:pt>
                <c:pt idx="12">
                  <c:v>Commerce, vente et grande distribution</c:v>
                </c:pt>
                <c:pt idx="13">
                  <c:v>Spectacle</c:v>
                </c:pt>
              </c:strCache>
            </c:strRef>
          </c:cat>
          <c:val>
            <c:numRef>
              <c:f>'2824'!$AA$17:$AA$30</c:f>
              <c:numCache>
                <c:formatCode>0;\-0;;@</c:formatCode>
                <c:ptCount val="14"/>
                <c:pt idx="0">
                  <c:v>21</c:v>
                </c:pt>
                <c:pt idx="1">
                  <c:v>12</c:v>
                </c:pt>
                <c:pt idx="2">
                  <c:v>40</c:v>
                </c:pt>
                <c:pt idx="3">
                  <c:v>10</c:v>
                </c:pt>
                <c:pt idx="4">
                  <c:v>9</c:v>
                </c:pt>
                <c:pt idx="5">
                  <c:v>5</c:v>
                </c:pt>
                <c:pt idx="6">
                  <c:v>2</c:v>
                </c:pt>
                <c:pt idx="7">
                  <c:v>7</c:v>
                </c:pt>
                <c:pt idx="8">
                  <c:v>2</c:v>
                </c:pt>
                <c:pt idx="9">
                  <c:v>2</c:v>
                </c:pt>
                <c:pt idx="10">
                  <c:v>1</c:v>
                </c:pt>
                <c:pt idx="11">
                  <c:v>1</c:v>
                </c:pt>
                <c:pt idx="12">
                  <c:v>1</c:v>
                </c:pt>
                <c:pt idx="13">
                  <c:v>0</c:v>
                </c:pt>
              </c:numCache>
            </c:numRef>
          </c:val>
        </c:ser>
        <c:dLbls>
          <c:showLegendKey val="0"/>
          <c:showVal val="0"/>
          <c:showCatName val="0"/>
          <c:showSerName val="0"/>
          <c:showPercent val="0"/>
          <c:showBubbleSize val="0"/>
        </c:dLbls>
        <c:gapWidth val="130"/>
        <c:overlap val="100"/>
        <c:axId val="1357866160"/>
        <c:axId val="1357867248"/>
      </c:barChart>
      <c:catAx>
        <c:axId val="1357866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67248"/>
        <c:crosses val="autoZero"/>
        <c:auto val="1"/>
        <c:lblAlgn val="ctr"/>
        <c:lblOffset val="100"/>
        <c:noMultiLvlLbl val="0"/>
      </c:catAx>
      <c:valAx>
        <c:axId val="1357867248"/>
        <c:scaling>
          <c:orientation val="minMax"/>
        </c:scaling>
        <c:delete val="1"/>
        <c:axPos val="t"/>
        <c:numFmt formatCode="0%" sourceLinked="1"/>
        <c:majorTickMark val="none"/>
        <c:minorTickMark val="none"/>
        <c:tickLblPos val="nextTo"/>
        <c:crossAx val="135786616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'27'!$W$16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'27'!$V$17:$V$30</c:f>
              <c:strCache>
                <c:ptCount val="14"/>
                <c:pt idx="0">
                  <c:v>Installation et maintenance</c:v>
                </c:pt>
                <c:pt idx="1">
                  <c:v>Industrie</c:v>
                </c:pt>
                <c:pt idx="2">
                  <c:v>Santé</c:v>
                </c:pt>
                <c:pt idx="3">
                  <c:v>Construction, bâtiment et travaux publics</c:v>
                </c:pt>
                <c:pt idx="4">
                  <c:v>Services à la personne et à la collectivité</c:v>
                </c:pt>
                <c:pt idx="5">
                  <c:v>Support à l'entreprise</c:v>
                </c:pt>
                <c:pt idx="6">
                  <c:v>Communication, média et multimédia</c:v>
                </c:pt>
                <c:pt idx="7">
                  <c:v>Hôtellerie-restauration, tourisme, loisirs et animation</c:v>
                </c:pt>
                <c:pt idx="8">
                  <c:v>Agriculture et pêche, espaces naturels et espaces verts, soins aux animaux</c:v>
                </c:pt>
                <c:pt idx="9">
                  <c:v>Transport et logistique</c:v>
                </c:pt>
                <c:pt idx="10">
                  <c:v>Commerce, vente et grande distribution</c:v>
                </c:pt>
                <c:pt idx="11">
                  <c:v>Spectacle</c:v>
                </c:pt>
                <c:pt idx="12">
                  <c:v>Banque, assurance, immobilier</c:v>
                </c:pt>
                <c:pt idx="13">
                  <c:v>Arts et façonnage d'ouvrages d'art</c:v>
                </c:pt>
              </c:strCache>
            </c:strRef>
          </c:cat>
          <c:val>
            <c:numRef>
              <c:f>'27'!$W$17:$W$30</c:f>
              <c:numCache>
                <c:formatCode>0;\-0;;@</c:formatCode>
                <c:ptCount val="14"/>
                <c:pt idx="0">
                  <c:v>1</c:v>
                </c:pt>
                <c:pt idx="1">
                  <c:v>2</c:v>
                </c:pt>
                <c:pt idx="2">
                  <c:v>2</c:v>
                </c:pt>
                <c:pt idx="3">
                  <c:v>1</c:v>
                </c:pt>
                <c:pt idx="4">
                  <c:v>22</c:v>
                </c:pt>
                <c:pt idx="5">
                  <c:v>3</c:v>
                </c:pt>
                <c:pt idx="6">
                  <c:v>6</c:v>
                </c:pt>
                <c:pt idx="7">
                  <c:v>3</c:v>
                </c:pt>
                <c:pt idx="8">
                  <c:v>9</c:v>
                </c:pt>
                <c:pt idx="9">
                  <c:v>10</c:v>
                </c:pt>
                <c:pt idx="10">
                  <c:v>3</c:v>
                </c:pt>
                <c:pt idx="11">
                  <c:v>21</c:v>
                </c:pt>
                <c:pt idx="12">
                  <c:v>11</c:v>
                </c:pt>
                <c:pt idx="13">
                  <c:v>10</c:v>
                </c:pt>
              </c:numCache>
            </c:numRef>
          </c:val>
        </c:ser>
        <c:ser>
          <c:idx val="1"/>
          <c:order val="1"/>
          <c:tx>
            <c:strRef>
              <c:f>'27'!$X$16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'27'!$V$17:$V$30</c:f>
              <c:strCache>
                <c:ptCount val="14"/>
                <c:pt idx="0">
                  <c:v>Installation et maintenance</c:v>
                </c:pt>
                <c:pt idx="1">
                  <c:v>Industrie</c:v>
                </c:pt>
                <c:pt idx="2">
                  <c:v>Santé</c:v>
                </c:pt>
                <c:pt idx="3">
                  <c:v>Construction, bâtiment et travaux publics</c:v>
                </c:pt>
                <c:pt idx="4">
                  <c:v>Services à la personne et à la collectivité</c:v>
                </c:pt>
                <c:pt idx="5">
                  <c:v>Support à l'entreprise</c:v>
                </c:pt>
                <c:pt idx="6">
                  <c:v>Communication, média et multimédia</c:v>
                </c:pt>
                <c:pt idx="7">
                  <c:v>Hôtellerie-restauration, tourisme, loisirs et animation</c:v>
                </c:pt>
                <c:pt idx="8">
                  <c:v>Agriculture et pêche, espaces naturels et espaces verts, soins aux animaux</c:v>
                </c:pt>
                <c:pt idx="9">
                  <c:v>Transport et logistique</c:v>
                </c:pt>
                <c:pt idx="10">
                  <c:v>Commerce, vente et grande distribution</c:v>
                </c:pt>
                <c:pt idx="11">
                  <c:v>Spectacle</c:v>
                </c:pt>
                <c:pt idx="12">
                  <c:v>Banque, assurance, immobilier</c:v>
                </c:pt>
                <c:pt idx="13">
                  <c:v>Arts et façonnage d'ouvrages d'art</c:v>
                </c:pt>
              </c:strCache>
            </c:strRef>
          </c:cat>
          <c:val>
            <c:numRef>
              <c:f>'27'!$X$17:$X$30</c:f>
              <c:numCache>
                <c:formatCode>0;\-0;;@</c:formatCode>
                <c:ptCount val="14"/>
                <c:pt idx="0">
                  <c:v>3</c:v>
                </c:pt>
                <c:pt idx="1">
                  <c:v>8</c:v>
                </c:pt>
                <c:pt idx="2">
                  <c:v>1</c:v>
                </c:pt>
                <c:pt idx="3">
                  <c:v>2</c:v>
                </c:pt>
                <c:pt idx="4">
                  <c:v>12</c:v>
                </c:pt>
                <c:pt idx="5">
                  <c:v>16</c:v>
                </c:pt>
                <c:pt idx="6">
                  <c:v>6</c:v>
                </c:pt>
                <c:pt idx="7">
                  <c:v>3</c:v>
                </c:pt>
                <c:pt idx="8">
                  <c:v>2</c:v>
                </c:pt>
                <c:pt idx="9">
                  <c:v>7</c:v>
                </c:pt>
                <c:pt idx="10">
                  <c:v>11</c:v>
                </c:pt>
                <c:pt idx="11">
                  <c:v>0</c:v>
                </c:pt>
                <c:pt idx="12">
                  <c:v>1</c:v>
                </c:pt>
                <c:pt idx="13">
                  <c:v>3</c:v>
                </c:pt>
              </c:numCache>
            </c:numRef>
          </c:val>
        </c:ser>
        <c:ser>
          <c:idx val="2"/>
          <c:order val="2"/>
          <c:tx>
            <c:strRef>
              <c:f>'27'!$Y$16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'27'!$V$17:$V$30</c:f>
              <c:strCache>
                <c:ptCount val="14"/>
                <c:pt idx="0">
                  <c:v>Installation et maintenance</c:v>
                </c:pt>
                <c:pt idx="1">
                  <c:v>Industrie</c:v>
                </c:pt>
                <c:pt idx="2">
                  <c:v>Santé</c:v>
                </c:pt>
                <c:pt idx="3">
                  <c:v>Construction, bâtiment et travaux publics</c:v>
                </c:pt>
                <c:pt idx="4">
                  <c:v>Services à la personne et à la collectivité</c:v>
                </c:pt>
                <c:pt idx="5">
                  <c:v>Support à l'entreprise</c:v>
                </c:pt>
                <c:pt idx="6">
                  <c:v>Communication, média et multimédia</c:v>
                </c:pt>
                <c:pt idx="7">
                  <c:v>Hôtellerie-restauration, tourisme, loisirs et animation</c:v>
                </c:pt>
                <c:pt idx="8">
                  <c:v>Agriculture et pêche, espaces naturels et espaces verts, soins aux animaux</c:v>
                </c:pt>
                <c:pt idx="9">
                  <c:v>Transport et logistique</c:v>
                </c:pt>
                <c:pt idx="10">
                  <c:v>Commerce, vente et grande distribution</c:v>
                </c:pt>
                <c:pt idx="11">
                  <c:v>Spectacle</c:v>
                </c:pt>
                <c:pt idx="12">
                  <c:v>Banque, assurance, immobilier</c:v>
                </c:pt>
                <c:pt idx="13">
                  <c:v>Arts et façonnage d'ouvrages d'art</c:v>
                </c:pt>
              </c:strCache>
            </c:strRef>
          </c:cat>
          <c:val>
            <c:numRef>
              <c:f>'27'!$Y$17:$Y$30</c:f>
              <c:numCache>
                <c:formatCode>0;\-0;;@</c:formatCode>
                <c:ptCount val="14"/>
                <c:pt idx="0">
                  <c:v>4</c:v>
                </c:pt>
                <c:pt idx="1">
                  <c:v>32</c:v>
                </c:pt>
                <c:pt idx="2">
                  <c:v>3</c:v>
                </c:pt>
                <c:pt idx="3">
                  <c:v>6</c:v>
                </c:pt>
                <c:pt idx="4">
                  <c:v>10</c:v>
                </c:pt>
                <c:pt idx="5">
                  <c:v>10</c:v>
                </c:pt>
                <c:pt idx="6">
                  <c:v>6</c:v>
                </c:pt>
                <c:pt idx="7">
                  <c:v>13</c:v>
                </c:pt>
                <c:pt idx="8">
                  <c:v>7</c:v>
                </c:pt>
                <c:pt idx="9">
                  <c:v>10</c:v>
                </c:pt>
                <c:pt idx="10">
                  <c:v>14</c:v>
                </c:pt>
                <c:pt idx="11">
                  <c:v>0</c:v>
                </c:pt>
                <c:pt idx="12">
                  <c:v>4</c:v>
                </c:pt>
                <c:pt idx="13">
                  <c:v>2</c:v>
                </c:pt>
              </c:numCache>
            </c:numRef>
          </c:val>
        </c:ser>
        <c:ser>
          <c:idx val="3"/>
          <c:order val="3"/>
          <c:tx>
            <c:strRef>
              <c:f>'27'!$Z$16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'27'!$V$17:$V$30</c:f>
              <c:strCache>
                <c:ptCount val="14"/>
                <c:pt idx="0">
                  <c:v>Installation et maintenance</c:v>
                </c:pt>
                <c:pt idx="1">
                  <c:v>Industrie</c:v>
                </c:pt>
                <c:pt idx="2">
                  <c:v>Santé</c:v>
                </c:pt>
                <c:pt idx="3">
                  <c:v>Construction, bâtiment et travaux publics</c:v>
                </c:pt>
                <c:pt idx="4">
                  <c:v>Services à la personne et à la collectivité</c:v>
                </c:pt>
                <c:pt idx="5">
                  <c:v>Support à l'entreprise</c:v>
                </c:pt>
                <c:pt idx="6">
                  <c:v>Communication, média et multimédia</c:v>
                </c:pt>
                <c:pt idx="7">
                  <c:v>Hôtellerie-restauration, tourisme, loisirs et animation</c:v>
                </c:pt>
                <c:pt idx="8">
                  <c:v>Agriculture et pêche, espaces naturels et espaces verts, soins aux animaux</c:v>
                </c:pt>
                <c:pt idx="9">
                  <c:v>Transport et logistique</c:v>
                </c:pt>
                <c:pt idx="10">
                  <c:v>Commerce, vente et grande distribution</c:v>
                </c:pt>
                <c:pt idx="11">
                  <c:v>Spectacle</c:v>
                </c:pt>
                <c:pt idx="12">
                  <c:v>Banque, assurance, immobilier</c:v>
                </c:pt>
                <c:pt idx="13">
                  <c:v>Arts et façonnage d'ouvrages d'art</c:v>
                </c:pt>
              </c:strCache>
            </c:strRef>
          </c:cat>
          <c:val>
            <c:numRef>
              <c:f>'27'!$Z$17:$Z$30</c:f>
              <c:numCache>
                <c:formatCode>0;\-0;;@</c:formatCode>
                <c:ptCount val="14"/>
                <c:pt idx="0">
                  <c:v>12</c:v>
                </c:pt>
                <c:pt idx="1">
                  <c:v>30</c:v>
                </c:pt>
                <c:pt idx="2">
                  <c:v>20</c:v>
                </c:pt>
                <c:pt idx="3">
                  <c:v>25</c:v>
                </c:pt>
                <c:pt idx="4">
                  <c:v>20</c:v>
                </c:pt>
                <c:pt idx="5">
                  <c:v>13</c:v>
                </c:pt>
                <c:pt idx="6">
                  <c:v>4</c:v>
                </c:pt>
                <c:pt idx="7">
                  <c:v>10</c:v>
                </c:pt>
                <c:pt idx="8">
                  <c:v>11</c:v>
                </c:pt>
                <c:pt idx="9">
                  <c:v>9</c:v>
                </c:pt>
                <c:pt idx="10">
                  <c:v>10</c:v>
                </c:pt>
                <c:pt idx="11">
                  <c:v>1</c:v>
                </c:pt>
                <c:pt idx="12">
                  <c:v>9</c:v>
                </c:pt>
                <c:pt idx="13">
                  <c:v>4</c:v>
                </c:pt>
              </c:numCache>
            </c:numRef>
          </c:val>
        </c:ser>
        <c:ser>
          <c:idx val="4"/>
          <c:order val="4"/>
          <c:tx>
            <c:strRef>
              <c:f>'27'!$AA$16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'27'!$V$17:$V$30</c:f>
              <c:strCache>
                <c:ptCount val="14"/>
                <c:pt idx="0">
                  <c:v>Installation et maintenance</c:v>
                </c:pt>
                <c:pt idx="1">
                  <c:v>Industrie</c:v>
                </c:pt>
                <c:pt idx="2">
                  <c:v>Santé</c:v>
                </c:pt>
                <c:pt idx="3">
                  <c:v>Construction, bâtiment et travaux publics</c:v>
                </c:pt>
                <c:pt idx="4">
                  <c:v>Services à la personne et à la collectivité</c:v>
                </c:pt>
                <c:pt idx="5">
                  <c:v>Support à l'entreprise</c:v>
                </c:pt>
                <c:pt idx="6">
                  <c:v>Communication, média et multimédia</c:v>
                </c:pt>
                <c:pt idx="7">
                  <c:v>Hôtellerie-restauration, tourisme, loisirs et animation</c:v>
                </c:pt>
                <c:pt idx="8">
                  <c:v>Agriculture et pêche, espaces naturels et espaces verts, soins aux animaux</c:v>
                </c:pt>
                <c:pt idx="9">
                  <c:v>Transport et logistique</c:v>
                </c:pt>
                <c:pt idx="10">
                  <c:v>Commerce, vente et grande distribution</c:v>
                </c:pt>
                <c:pt idx="11">
                  <c:v>Spectacle</c:v>
                </c:pt>
                <c:pt idx="12">
                  <c:v>Banque, assurance, immobilier</c:v>
                </c:pt>
                <c:pt idx="13">
                  <c:v>Arts et façonnage d'ouvrages d'art</c:v>
                </c:pt>
              </c:strCache>
            </c:strRef>
          </c:cat>
          <c:val>
            <c:numRef>
              <c:f>'27'!$AA$17:$AA$30</c:f>
              <c:numCache>
                <c:formatCode>0;\-0;;@</c:formatCode>
                <c:ptCount val="14"/>
                <c:pt idx="0">
                  <c:v>8</c:v>
                </c:pt>
                <c:pt idx="1">
                  <c:v>22</c:v>
                </c:pt>
                <c:pt idx="2">
                  <c:v>6</c:v>
                </c:pt>
                <c:pt idx="3">
                  <c:v>4</c:v>
                </c:pt>
                <c:pt idx="4">
                  <c:v>7</c:v>
                </c:pt>
                <c:pt idx="5">
                  <c:v>2</c:v>
                </c:pt>
                <c:pt idx="6">
                  <c:v>1</c:v>
                </c:pt>
                <c:pt idx="7">
                  <c:v>1</c:v>
                </c:pt>
                <c:pt idx="8">
                  <c:v>1</c:v>
                </c:pt>
                <c:pt idx="9">
                  <c:v>1</c:v>
                </c:pt>
                <c:pt idx="10">
                  <c:v>1</c:v>
                </c:pt>
                <c:pt idx="11">
                  <c:v>0</c:v>
                </c:pt>
                <c:pt idx="12">
                  <c:v>0</c:v>
                </c:pt>
                <c:pt idx="13">
                  <c:v>0</c:v>
                </c:pt>
              </c:numCache>
            </c:numRef>
          </c:val>
        </c:ser>
        <c:dLbls>
          <c:showLegendKey val="0"/>
          <c:showVal val="0"/>
          <c:showCatName val="0"/>
          <c:showSerName val="0"/>
          <c:showPercent val="0"/>
          <c:showBubbleSize val="0"/>
        </c:dLbls>
        <c:gapWidth val="130"/>
        <c:overlap val="100"/>
        <c:axId val="1555867952"/>
        <c:axId val="1555875024"/>
      </c:barChart>
      <c:catAx>
        <c:axId val="15558679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55875024"/>
        <c:crosses val="autoZero"/>
        <c:auto val="1"/>
        <c:lblAlgn val="ctr"/>
        <c:lblOffset val="100"/>
        <c:noMultiLvlLbl val="0"/>
      </c:catAx>
      <c:valAx>
        <c:axId val="1555875024"/>
        <c:scaling>
          <c:orientation val="minMax"/>
        </c:scaling>
        <c:delete val="1"/>
        <c:axPos val="t"/>
        <c:numFmt formatCode="0%" sourceLinked="1"/>
        <c:majorTickMark val="none"/>
        <c:minorTickMark val="none"/>
        <c:tickLblPos val="nextTo"/>
        <c:crossAx val="155586795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'2825'!$W$16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'2825'!$V$17:$V$30</c:f>
              <c:strCache>
                <c:ptCount val="14"/>
                <c:pt idx="0">
                  <c:v>Construction, bâtiment et travaux publics</c:v>
                </c:pt>
                <c:pt idx="1">
                  <c:v>Santé</c:v>
                </c:pt>
                <c:pt idx="2">
                  <c:v>Industrie</c:v>
                </c:pt>
                <c:pt idx="3">
                  <c:v>Support à l'entreprise</c:v>
                </c:pt>
                <c:pt idx="4">
                  <c:v>Banque, assurance, immobilier</c:v>
                </c:pt>
                <c:pt idx="5">
                  <c:v>Installation et maintenance</c:v>
                </c:pt>
                <c:pt idx="6">
                  <c:v>Services à la personne et à la collectivité</c:v>
                </c:pt>
                <c:pt idx="7">
                  <c:v>Commerce, vente et grande distribution</c:v>
                </c:pt>
                <c:pt idx="8">
                  <c:v>Transport et logistique</c:v>
                </c:pt>
                <c:pt idx="9">
                  <c:v>Hôtellerie-restauration, tourisme, loisirs et animation</c:v>
                </c:pt>
                <c:pt idx="10">
                  <c:v>Spectacle</c:v>
                </c:pt>
                <c:pt idx="11">
                  <c:v>Communication, média et multimédia</c:v>
                </c:pt>
                <c:pt idx="12">
                  <c:v>Arts et façonnage d'ouvrages d'art</c:v>
                </c:pt>
                <c:pt idx="13">
                  <c:v>Agriculture et pêche, espaces naturels et espaces verts, soins aux animaux</c:v>
                </c:pt>
              </c:strCache>
            </c:strRef>
          </c:cat>
          <c:val>
            <c:numRef>
              <c:f>'2825'!$W$17:$W$30</c:f>
              <c:numCache>
                <c:formatCode>0;\-0;;@</c:formatCode>
                <c:ptCount val="14"/>
                <c:pt idx="0">
                  <c:v>4</c:v>
                </c:pt>
                <c:pt idx="1">
                  <c:v>7</c:v>
                </c:pt>
                <c:pt idx="2">
                  <c:v>19</c:v>
                </c:pt>
                <c:pt idx="3">
                  <c:v>13</c:v>
                </c:pt>
                <c:pt idx="4">
                  <c:v>14</c:v>
                </c:pt>
                <c:pt idx="5">
                  <c:v>4</c:v>
                </c:pt>
                <c:pt idx="6">
                  <c:v>34</c:v>
                </c:pt>
                <c:pt idx="7">
                  <c:v>8</c:v>
                </c:pt>
                <c:pt idx="8">
                  <c:v>13</c:v>
                </c:pt>
                <c:pt idx="9">
                  <c:v>13</c:v>
                </c:pt>
                <c:pt idx="10">
                  <c:v>21</c:v>
                </c:pt>
                <c:pt idx="11">
                  <c:v>11</c:v>
                </c:pt>
                <c:pt idx="12">
                  <c:v>14</c:v>
                </c:pt>
                <c:pt idx="13">
                  <c:v>8</c:v>
                </c:pt>
              </c:numCache>
            </c:numRef>
          </c:val>
        </c:ser>
        <c:ser>
          <c:idx val="1"/>
          <c:order val="1"/>
          <c:tx>
            <c:strRef>
              <c:f>'2825'!$X$16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'2825'!$V$17:$V$30</c:f>
              <c:strCache>
                <c:ptCount val="14"/>
                <c:pt idx="0">
                  <c:v>Construction, bâtiment et travaux publics</c:v>
                </c:pt>
                <c:pt idx="1">
                  <c:v>Santé</c:v>
                </c:pt>
                <c:pt idx="2">
                  <c:v>Industrie</c:v>
                </c:pt>
                <c:pt idx="3">
                  <c:v>Support à l'entreprise</c:v>
                </c:pt>
                <c:pt idx="4">
                  <c:v>Banque, assurance, immobilier</c:v>
                </c:pt>
                <c:pt idx="5">
                  <c:v>Installation et maintenance</c:v>
                </c:pt>
                <c:pt idx="6">
                  <c:v>Services à la personne et à la collectivité</c:v>
                </c:pt>
                <c:pt idx="7">
                  <c:v>Commerce, vente et grande distribution</c:v>
                </c:pt>
                <c:pt idx="8">
                  <c:v>Transport et logistique</c:v>
                </c:pt>
                <c:pt idx="9">
                  <c:v>Hôtellerie-restauration, tourisme, loisirs et animation</c:v>
                </c:pt>
                <c:pt idx="10">
                  <c:v>Spectacle</c:v>
                </c:pt>
                <c:pt idx="11">
                  <c:v>Communication, média et multimédia</c:v>
                </c:pt>
                <c:pt idx="12">
                  <c:v>Arts et façonnage d'ouvrages d'art</c:v>
                </c:pt>
                <c:pt idx="13">
                  <c:v>Agriculture et pêche, espaces naturels et espaces verts, soins aux animaux</c:v>
                </c:pt>
              </c:strCache>
            </c:strRef>
          </c:cat>
          <c:val>
            <c:numRef>
              <c:f>'2825'!$X$17:$X$30</c:f>
              <c:numCache>
                <c:formatCode>0;\-0;;@</c:formatCode>
                <c:ptCount val="14"/>
                <c:pt idx="0">
                  <c:v>1</c:v>
                </c:pt>
                <c:pt idx="1">
                  <c:v>0</c:v>
                </c:pt>
                <c:pt idx="2">
                  <c:v>2</c:v>
                </c:pt>
                <c:pt idx="3">
                  <c:v>8</c:v>
                </c:pt>
                <c:pt idx="4">
                  <c:v>1</c:v>
                </c:pt>
                <c:pt idx="5">
                  <c:v>2</c:v>
                </c:pt>
                <c:pt idx="6">
                  <c:v>6</c:v>
                </c:pt>
                <c:pt idx="7">
                  <c:v>8</c:v>
                </c:pt>
                <c:pt idx="8">
                  <c:v>7</c:v>
                </c:pt>
                <c:pt idx="9">
                  <c:v>4</c:v>
                </c:pt>
                <c:pt idx="10">
                  <c:v>1</c:v>
                </c:pt>
                <c:pt idx="11">
                  <c:v>0</c:v>
                </c:pt>
                <c:pt idx="12">
                  <c:v>0</c:v>
                </c:pt>
                <c:pt idx="13">
                  <c:v>3</c:v>
                </c:pt>
              </c:numCache>
            </c:numRef>
          </c:val>
        </c:ser>
        <c:ser>
          <c:idx val="2"/>
          <c:order val="2"/>
          <c:tx>
            <c:strRef>
              <c:f>'2825'!$Y$16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'2825'!$V$17:$V$30</c:f>
              <c:strCache>
                <c:ptCount val="14"/>
                <c:pt idx="0">
                  <c:v>Construction, bâtiment et travaux publics</c:v>
                </c:pt>
                <c:pt idx="1">
                  <c:v>Santé</c:v>
                </c:pt>
                <c:pt idx="2">
                  <c:v>Industrie</c:v>
                </c:pt>
                <c:pt idx="3">
                  <c:v>Support à l'entreprise</c:v>
                </c:pt>
                <c:pt idx="4">
                  <c:v>Banque, assurance, immobilier</c:v>
                </c:pt>
                <c:pt idx="5">
                  <c:v>Installation et maintenance</c:v>
                </c:pt>
                <c:pt idx="6">
                  <c:v>Services à la personne et à la collectivité</c:v>
                </c:pt>
                <c:pt idx="7">
                  <c:v>Commerce, vente et grande distribution</c:v>
                </c:pt>
                <c:pt idx="8">
                  <c:v>Transport et logistique</c:v>
                </c:pt>
                <c:pt idx="9">
                  <c:v>Hôtellerie-restauration, tourisme, loisirs et animation</c:v>
                </c:pt>
                <c:pt idx="10">
                  <c:v>Spectacle</c:v>
                </c:pt>
                <c:pt idx="11">
                  <c:v>Communication, média et multimédia</c:v>
                </c:pt>
                <c:pt idx="12">
                  <c:v>Arts et façonnage d'ouvrages d'art</c:v>
                </c:pt>
                <c:pt idx="13">
                  <c:v>Agriculture et pêche, espaces naturels et espaces verts, soins aux animaux</c:v>
                </c:pt>
              </c:strCache>
            </c:strRef>
          </c:cat>
          <c:val>
            <c:numRef>
              <c:f>'2825'!$Y$17:$Y$30</c:f>
              <c:numCache>
                <c:formatCode>0;\-0;;@</c:formatCode>
                <c:ptCount val="14"/>
                <c:pt idx="0">
                  <c:v>2</c:v>
                </c:pt>
                <c:pt idx="1">
                  <c:v>5</c:v>
                </c:pt>
                <c:pt idx="2">
                  <c:v>25</c:v>
                </c:pt>
                <c:pt idx="3">
                  <c:v>7</c:v>
                </c:pt>
                <c:pt idx="4">
                  <c:v>1</c:v>
                </c:pt>
                <c:pt idx="5">
                  <c:v>2</c:v>
                </c:pt>
                <c:pt idx="6">
                  <c:v>12</c:v>
                </c:pt>
                <c:pt idx="7">
                  <c:v>4</c:v>
                </c:pt>
                <c:pt idx="8">
                  <c:v>9</c:v>
                </c:pt>
                <c:pt idx="9">
                  <c:v>5</c:v>
                </c:pt>
                <c:pt idx="10">
                  <c:v>0</c:v>
                </c:pt>
                <c:pt idx="11">
                  <c:v>0</c:v>
                </c:pt>
                <c:pt idx="12">
                  <c:v>0</c:v>
                </c:pt>
                <c:pt idx="13">
                  <c:v>5</c:v>
                </c:pt>
              </c:numCache>
            </c:numRef>
          </c:val>
        </c:ser>
        <c:ser>
          <c:idx val="3"/>
          <c:order val="3"/>
          <c:tx>
            <c:strRef>
              <c:f>'2825'!$Z$16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'2825'!$V$17:$V$30</c:f>
              <c:strCache>
                <c:ptCount val="14"/>
                <c:pt idx="0">
                  <c:v>Construction, bâtiment et travaux publics</c:v>
                </c:pt>
                <c:pt idx="1">
                  <c:v>Santé</c:v>
                </c:pt>
                <c:pt idx="2">
                  <c:v>Industrie</c:v>
                </c:pt>
                <c:pt idx="3">
                  <c:v>Support à l'entreprise</c:v>
                </c:pt>
                <c:pt idx="4">
                  <c:v>Banque, assurance, immobilier</c:v>
                </c:pt>
                <c:pt idx="5">
                  <c:v>Installation et maintenance</c:v>
                </c:pt>
                <c:pt idx="6">
                  <c:v>Services à la personne et à la collectivité</c:v>
                </c:pt>
                <c:pt idx="7">
                  <c:v>Commerce, vente et grande distribution</c:v>
                </c:pt>
                <c:pt idx="8">
                  <c:v>Transport et logistique</c:v>
                </c:pt>
                <c:pt idx="9">
                  <c:v>Hôtellerie-restauration, tourisme, loisirs et animation</c:v>
                </c:pt>
                <c:pt idx="10">
                  <c:v>Spectacle</c:v>
                </c:pt>
                <c:pt idx="11">
                  <c:v>Communication, média et multimédia</c:v>
                </c:pt>
                <c:pt idx="12">
                  <c:v>Arts et façonnage d'ouvrages d'art</c:v>
                </c:pt>
                <c:pt idx="13">
                  <c:v>Agriculture et pêche, espaces naturels et espaces verts, soins aux animaux</c:v>
                </c:pt>
              </c:strCache>
            </c:strRef>
          </c:cat>
          <c:val>
            <c:numRef>
              <c:f>'2825'!$Z$17:$Z$30</c:f>
              <c:numCache>
                <c:formatCode>0;\-0;;@</c:formatCode>
                <c:ptCount val="14"/>
                <c:pt idx="0">
                  <c:v>16</c:v>
                </c:pt>
                <c:pt idx="1">
                  <c:v>11</c:v>
                </c:pt>
                <c:pt idx="2">
                  <c:v>30</c:v>
                </c:pt>
                <c:pt idx="3">
                  <c:v>9</c:v>
                </c:pt>
                <c:pt idx="4">
                  <c:v>6</c:v>
                </c:pt>
                <c:pt idx="5">
                  <c:v>17</c:v>
                </c:pt>
                <c:pt idx="6">
                  <c:v>13</c:v>
                </c:pt>
                <c:pt idx="7">
                  <c:v>16</c:v>
                </c:pt>
                <c:pt idx="8">
                  <c:v>6</c:v>
                </c:pt>
                <c:pt idx="9">
                  <c:v>7</c:v>
                </c:pt>
                <c:pt idx="10">
                  <c:v>0</c:v>
                </c:pt>
                <c:pt idx="11">
                  <c:v>12</c:v>
                </c:pt>
                <c:pt idx="12">
                  <c:v>5</c:v>
                </c:pt>
                <c:pt idx="13">
                  <c:v>14</c:v>
                </c:pt>
              </c:numCache>
            </c:numRef>
          </c:val>
        </c:ser>
        <c:ser>
          <c:idx val="4"/>
          <c:order val="4"/>
          <c:tx>
            <c:strRef>
              <c:f>'2825'!$AA$16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'2825'!$V$17:$V$30</c:f>
              <c:strCache>
                <c:ptCount val="14"/>
                <c:pt idx="0">
                  <c:v>Construction, bâtiment et travaux publics</c:v>
                </c:pt>
                <c:pt idx="1">
                  <c:v>Santé</c:v>
                </c:pt>
                <c:pt idx="2">
                  <c:v>Industrie</c:v>
                </c:pt>
                <c:pt idx="3">
                  <c:v>Support à l'entreprise</c:v>
                </c:pt>
                <c:pt idx="4">
                  <c:v>Banque, assurance, immobilier</c:v>
                </c:pt>
                <c:pt idx="5">
                  <c:v>Installation et maintenance</c:v>
                </c:pt>
                <c:pt idx="6">
                  <c:v>Services à la personne et à la collectivité</c:v>
                </c:pt>
                <c:pt idx="7">
                  <c:v>Commerce, vente et grande distribution</c:v>
                </c:pt>
                <c:pt idx="8">
                  <c:v>Transport et logistique</c:v>
                </c:pt>
                <c:pt idx="9">
                  <c:v>Hôtellerie-restauration, tourisme, loisirs et animation</c:v>
                </c:pt>
                <c:pt idx="10">
                  <c:v>Spectacle</c:v>
                </c:pt>
                <c:pt idx="11">
                  <c:v>Communication, média et multimédia</c:v>
                </c:pt>
                <c:pt idx="12">
                  <c:v>Arts et façonnage d'ouvrages d'art</c:v>
                </c:pt>
                <c:pt idx="13">
                  <c:v>Agriculture et pêche, espaces naturels et espaces verts, soins aux animaux</c:v>
                </c:pt>
              </c:strCache>
            </c:strRef>
          </c:cat>
          <c:val>
            <c:numRef>
              <c:f>'2825'!$AA$17:$AA$30</c:f>
              <c:numCache>
                <c:formatCode>0;\-0;;@</c:formatCode>
                <c:ptCount val="14"/>
                <c:pt idx="0">
                  <c:v>15</c:v>
                </c:pt>
                <c:pt idx="1">
                  <c:v>9</c:v>
                </c:pt>
                <c:pt idx="2">
                  <c:v>18</c:v>
                </c:pt>
                <c:pt idx="3">
                  <c:v>7</c:v>
                </c:pt>
                <c:pt idx="4">
                  <c:v>3</c:v>
                </c:pt>
                <c:pt idx="5">
                  <c:v>3</c:v>
                </c:pt>
                <c:pt idx="6">
                  <c:v>6</c:v>
                </c:pt>
                <c:pt idx="7">
                  <c:v>3</c:v>
                </c:pt>
                <c:pt idx="8">
                  <c:v>2</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73232"/>
        <c:axId val="1357876496"/>
      </c:barChart>
      <c:catAx>
        <c:axId val="1357873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6496"/>
        <c:crosses val="autoZero"/>
        <c:auto val="1"/>
        <c:lblAlgn val="ctr"/>
        <c:lblOffset val="100"/>
        <c:noMultiLvlLbl val="0"/>
      </c:catAx>
      <c:valAx>
        <c:axId val="1357876496"/>
        <c:scaling>
          <c:orientation val="minMax"/>
        </c:scaling>
        <c:delete val="1"/>
        <c:axPos val="t"/>
        <c:numFmt formatCode="0%" sourceLinked="1"/>
        <c:majorTickMark val="none"/>
        <c:minorTickMark val="none"/>
        <c:tickLblPos val="nextTo"/>
        <c:crossAx val="1357873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'2826'!$W$16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'2826'!$V$17:$V$30</c:f>
              <c:strCache>
                <c:ptCount val="14"/>
                <c:pt idx="0">
                  <c:v>Santé</c:v>
                </c:pt>
                <c:pt idx="1">
                  <c:v>Support à l'entreprise</c:v>
                </c:pt>
                <c:pt idx="2">
                  <c:v>Services à la personne et à la collectivité</c:v>
                </c:pt>
                <c:pt idx="3">
                  <c:v>Banque, assurance, immobilier</c:v>
                </c:pt>
                <c:pt idx="4">
                  <c:v>Transport et logistique</c:v>
                </c:pt>
                <c:pt idx="5">
                  <c:v>Commerce, vente et grande distribution</c:v>
                </c:pt>
                <c:pt idx="6">
                  <c:v>Industrie</c:v>
                </c:pt>
                <c:pt idx="7">
                  <c:v>Installation et maintenance</c:v>
                </c:pt>
                <c:pt idx="8">
                  <c:v>Construction, bâtiment et travaux publics</c:v>
                </c:pt>
                <c:pt idx="9">
                  <c:v>Communication, média et multimédia</c:v>
                </c:pt>
                <c:pt idx="10">
                  <c:v>Agriculture et pêche, espaces naturels et espaces verts, soins aux animaux</c:v>
                </c:pt>
                <c:pt idx="11">
                  <c:v>Spectacle</c:v>
                </c:pt>
                <c:pt idx="12">
                  <c:v>Hôtellerie-restauration, tourisme, loisirs et animation</c:v>
                </c:pt>
                <c:pt idx="13">
                  <c:v>Arts et façonnage d'ouvrages d'art</c:v>
                </c:pt>
              </c:strCache>
            </c:strRef>
          </c:cat>
          <c:val>
            <c:numRef>
              <c:f>'2826'!$W$17:$W$30</c:f>
              <c:numCache>
                <c:formatCode>0;\-0;;@</c:formatCode>
                <c:ptCount val="14"/>
                <c:pt idx="0">
                  <c:v>6</c:v>
                </c:pt>
                <c:pt idx="1">
                  <c:v>4</c:v>
                </c:pt>
                <c:pt idx="2">
                  <c:v>26</c:v>
                </c:pt>
                <c:pt idx="3">
                  <c:v>13</c:v>
                </c:pt>
                <c:pt idx="4">
                  <c:v>14</c:v>
                </c:pt>
                <c:pt idx="5">
                  <c:v>17</c:v>
                </c:pt>
                <c:pt idx="6">
                  <c:v>39</c:v>
                </c:pt>
                <c:pt idx="7">
                  <c:v>6</c:v>
                </c:pt>
                <c:pt idx="8">
                  <c:v>3</c:v>
                </c:pt>
                <c:pt idx="9">
                  <c:v>14</c:v>
                </c:pt>
                <c:pt idx="10">
                  <c:v>14</c:v>
                </c:pt>
                <c:pt idx="11">
                  <c:v>20</c:v>
                </c:pt>
                <c:pt idx="12">
                  <c:v>14</c:v>
                </c:pt>
                <c:pt idx="13">
                  <c:v>14</c:v>
                </c:pt>
              </c:numCache>
            </c:numRef>
          </c:val>
        </c:ser>
        <c:ser>
          <c:idx val="1"/>
          <c:order val="1"/>
          <c:tx>
            <c:strRef>
              <c:f>'2826'!$X$16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'2826'!$V$17:$V$30</c:f>
              <c:strCache>
                <c:ptCount val="14"/>
                <c:pt idx="0">
                  <c:v>Santé</c:v>
                </c:pt>
                <c:pt idx="1">
                  <c:v>Support à l'entreprise</c:v>
                </c:pt>
                <c:pt idx="2">
                  <c:v>Services à la personne et à la collectivité</c:v>
                </c:pt>
                <c:pt idx="3">
                  <c:v>Banque, assurance, immobilier</c:v>
                </c:pt>
                <c:pt idx="4">
                  <c:v>Transport et logistique</c:v>
                </c:pt>
                <c:pt idx="5">
                  <c:v>Commerce, vente et grande distribution</c:v>
                </c:pt>
                <c:pt idx="6">
                  <c:v>Industrie</c:v>
                </c:pt>
                <c:pt idx="7">
                  <c:v>Installation et maintenance</c:v>
                </c:pt>
                <c:pt idx="8">
                  <c:v>Construction, bâtiment et travaux publics</c:v>
                </c:pt>
                <c:pt idx="9">
                  <c:v>Communication, média et multimédia</c:v>
                </c:pt>
                <c:pt idx="10">
                  <c:v>Agriculture et pêche, espaces naturels et espaces verts, soins aux animaux</c:v>
                </c:pt>
                <c:pt idx="11">
                  <c:v>Spectacle</c:v>
                </c:pt>
                <c:pt idx="12">
                  <c:v>Hôtellerie-restauration, tourisme, loisirs et animation</c:v>
                </c:pt>
                <c:pt idx="13">
                  <c:v>Arts et façonnage d'ouvrages d'art</c:v>
                </c:pt>
              </c:strCache>
            </c:strRef>
          </c:cat>
          <c:val>
            <c:numRef>
              <c:f>'2826'!$X$17:$X$30</c:f>
              <c:numCache>
                <c:formatCode>0;\-0;;@</c:formatCode>
                <c:ptCount val="14"/>
                <c:pt idx="0">
                  <c:v>1</c:v>
                </c:pt>
                <c:pt idx="1">
                  <c:v>8</c:v>
                </c:pt>
                <c:pt idx="2">
                  <c:v>6</c:v>
                </c:pt>
                <c:pt idx="3">
                  <c:v>1</c:v>
                </c:pt>
                <c:pt idx="4">
                  <c:v>6</c:v>
                </c:pt>
                <c:pt idx="5">
                  <c:v>5</c:v>
                </c:pt>
                <c:pt idx="6">
                  <c:v>5</c:v>
                </c:pt>
                <c:pt idx="7">
                  <c:v>1</c:v>
                </c:pt>
                <c:pt idx="8">
                  <c:v>6</c:v>
                </c:pt>
                <c:pt idx="9">
                  <c:v>2</c:v>
                </c:pt>
                <c:pt idx="10">
                  <c:v>3</c:v>
                </c:pt>
                <c:pt idx="11">
                  <c:v>1</c:v>
                </c:pt>
                <c:pt idx="12">
                  <c:v>4</c:v>
                </c:pt>
                <c:pt idx="13">
                  <c:v>0</c:v>
                </c:pt>
              </c:numCache>
            </c:numRef>
          </c:val>
        </c:ser>
        <c:ser>
          <c:idx val="2"/>
          <c:order val="2"/>
          <c:tx>
            <c:strRef>
              <c:f>'2826'!$Y$16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'2826'!$V$17:$V$30</c:f>
              <c:strCache>
                <c:ptCount val="14"/>
                <c:pt idx="0">
                  <c:v>Santé</c:v>
                </c:pt>
                <c:pt idx="1">
                  <c:v>Support à l'entreprise</c:v>
                </c:pt>
                <c:pt idx="2">
                  <c:v>Services à la personne et à la collectivité</c:v>
                </c:pt>
                <c:pt idx="3">
                  <c:v>Banque, assurance, immobilier</c:v>
                </c:pt>
                <c:pt idx="4">
                  <c:v>Transport et logistique</c:v>
                </c:pt>
                <c:pt idx="5">
                  <c:v>Commerce, vente et grande distribution</c:v>
                </c:pt>
                <c:pt idx="6">
                  <c:v>Industrie</c:v>
                </c:pt>
                <c:pt idx="7">
                  <c:v>Installation et maintenance</c:v>
                </c:pt>
                <c:pt idx="8">
                  <c:v>Construction, bâtiment et travaux publics</c:v>
                </c:pt>
                <c:pt idx="9">
                  <c:v>Communication, média et multimédia</c:v>
                </c:pt>
                <c:pt idx="10">
                  <c:v>Agriculture et pêche, espaces naturels et espaces verts, soins aux animaux</c:v>
                </c:pt>
                <c:pt idx="11">
                  <c:v>Spectacle</c:v>
                </c:pt>
                <c:pt idx="12">
                  <c:v>Hôtellerie-restauration, tourisme, loisirs et animation</c:v>
                </c:pt>
                <c:pt idx="13">
                  <c:v>Arts et façonnage d'ouvrages d'art</c:v>
                </c:pt>
              </c:strCache>
            </c:strRef>
          </c:cat>
          <c:val>
            <c:numRef>
              <c:f>'2826'!$Y$17:$Y$30</c:f>
              <c:numCache>
                <c:formatCode>0;\-0;;@</c:formatCode>
                <c:ptCount val="14"/>
                <c:pt idx="0">
                  <c:v>0</c:v>
                </c:pt>
                <c:pt idx="1">
                  <c:v>6</c:v>
                </c:pt>
                <c:pt idx="2">
                  <c:v>10</c:v>
                </c:pt>
                <c:pt idx="3">
                  <c:v>1</c:v>
                </c:pt>
                <c:pt idx="4">
                  <c:v>0</c:v>
                </c:pt>
                <c:pt idx="5">
                  <c:v>3</c:v>
                </c:pt>
                <c:pt idx="6">
                  <c:v>7</c:v>
                </c:pt>
                <c:pt idx="7">
                  <c:v>5</c:v>
                </c:pt>
                <c:pt idx="8">
                  <c:v>13</c:v>
                </c:pt>
                <c:pt idx="9">
                  <c:v>0</c:v>
                </c:pt>
                <c:pt idx="10">
                  <c:v>4</c:v>
                </c:pt>
                <c:pt idx="11">
                  <c:v>1</c:v>
                </c:pt>
                <c:pt idx="12">
                  <c:v>5</c:v>
                </c:pt>
                <c:pt idx="13">
                  <c:v>0</c:v>
                </c:pt>
              </c:numCache>
            </c:numRef>
          </c:val>
        </c:ser>
        <c:ser>
          <c:idx val="3"/>
          <c:order val="3"/>
          <c:tx>
            <c:strRef>
              <c:f>'2826'!$Z$16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'2826'!$V$17:$V$30</c:f>
              <c:strCache>
                <c:ptCount val="14"/>
                <c:pt idx="0">
                  <c:v>Santé</c:v>
                </c:pt>
                <c:pt idx="1">
                  <c:v>Support à l'entreprise</c:v>
                </c:pt>
                <c:pt idx="2">
                  <c:v>Services à la personne et à la collectivité</c:v>
                </c:pt>
                <c:pt idx="3">
                  <c:v>Banque, assurance, immobilier</c:v>
                </c:pt>
                <c:pt idx="4">
                  <c:v>Transport et logistique</c:v>
                </c:pt>
                <c:pt idx="5">
                  <c:v>Commerce, vente et grande distribution</c:v>
                </c:pt>
                <c:pt idx="6">
                  <c:v>Industrie</c:v>
                </c:pt>
                <c:pt idx="7">
                  <c:v>Installation et maintenance</c:v>
                </c:pt>
                <c:pt idx="8">
                  <c:v>Construction, bâtiment et travaux publics</c:v>
                </c:pt>
                <c:pt idx="9">
                  <c:v>Communication, média et multimédia</c:v>
                </c:pt>
                <c:pt idx="10">
                  <c:v>Agriculture et pêche, espaces naturels et espaces verts, soins aux animaux</c:v>
                </c:pt>
                <c:pt idx="11">
                  <c:v>Spectacle</c:v>
                </c:pt>
                <c:pt idx="12">
                  <c:v>Hôtellerie-restauration, tourisme, loisirs et animation</c:v>
                </c:pt>
                <c:pt idx="13">
                  <c:v>Arts et façonnage d'ouvrages d'art</c:v>
                </c:pt>
              </c:strCache>
            </c:strRef>
          </c:cat>
          <c:val>
            <c:numRef>
              <c:f>'2826'!$Z$17:$Z$30</c:f>
              <c:numCache>
                <c:formatCode>0;\-0;;@</c:formatCode>
                <c:ptCount val="14"/>
                <c:pt idx="0">
                  <c:v>12</c:v>
                </c:pt>
                <c:pt idx="1">
                  <c:v>12</c:v>
                </c:pt>
                <c:pt idx="2">
                  <c:v>9</c:v>
                </c:pt>
                <c:pt idx="3">
                  <c:v>4</c:v>
                </c:pt>
                <c:pt idx="4">
                  <c:v>9</c:v>
                </c:pt>
                <c:pt idx="5">
                  <c:v>7</c:v>
                </c:pt>
                <c:pt idx="6">
                  <c:v>32</c:v>
                </c:pt>
                <c:pt idx="7">
                  <c:v>13</c:v>
                </c:pt>
                <c:pt idx="8">
                  <c:v>12</c:v>
                </c:pt>
                <c:pt idx="9">
                  <c:v>5</c:v>
                </c:pt>
                <c:pt idx="10">
                  <c:v>8</c:v>
                </c:pt>
                <c:pt idx="11">
                  <c:v>0</c:v>
                </c:pt>
                <c:pt idx="12">
                  <c:v>7</c:v>
                </c:pt>
                <c:pt idx="13">
                  <c:v>5</c:v>
                </c:pt>
              </c:numCache>
            </c:numRef>
          </c:val>
        </c:ser>
        <c:ser>
          <c:idx val="4"/>
          <c:order val="4"/>
          <c:tx>
            <c:strRef>
              <c:f>'2826'!$AA$16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'2826'!$V$17:$V$30</c:f>
              <c:strCache>
                <c:ptCount val="14"/>
                <c:pt idx="0">
                  <c:v>Santé</c:v>
                </c:pt>
                <c:pt idx="1">
                  <c:v>Support à l'entreprise</c:v>
                </c:pt>
                <c:pt idx="2">
                  <c:v>Services à la personne et à la collectivité</c:v>
                </c:pt>
                <c:pt idx="3">
                  <c:v>Banque, assurance, immobilier</c:v>
                </c:pt>
                <c:pt idx="4">
                  <c:v>Transport et logistique</c:v>
                </c:pt>
                <c:pt idx="5">
                  <c:v>Commerce, vente et grande distribution</c:v>
                </c:pt>
                <c:pt idx="6">
                  <c:v>Industrie</c:v>
                </c:pt>
                <c:pt idx="7">
                  <c:v>Installation et maintenance</c:v>
                </c:pt>
                <c:pt idx="8">
                  <c:v>Construction, bâtiment et travaux publics</c:v>
                </c:pt>
                <c:pt idx="9">
                  <c:v>Communication, média et multimédia</c:v>
                </c:pt>
                <c:pt idx="10">
                  <c:v>Agriculture et pêche, espaces naturels et espaces verts, soins aux animaux</c:v>
                </c:pt>
                <c:pt idx="11">
                  <c:v>Spectacle</c:v>
                </c:pt>
                <c:pt idx="12">
                  <c:v>Hôtellerie-restauration, tourisme, loisirs et animation</c:v>
                </c:pt>
                <c:pt idx="13">
                  <c:v>Arts et façonnage d'ouvrages d'art</c:v>
                </c:pt>
              </c:strCache>
            </c:strRef>
          </c:cat>
          <c:val>
            <c:numRef>
              <c:f>'2826'!$AA$17:$AA$30</c:f>
              <c:numCache>
                <c:formatCode>0;\-0;;@</c:formatCode>
                <c:ptCount val="14"/>
                <c:pt idx="0">
                  <c:v>13</c:v>
                </c:pt>
                <c:pt idx="1">
                  <c:v>14</c:v>
                </c:pt>
                <c:pt idx="2">
                  <c:v>20</c:v>
                </c:pt>
                <c:pt idx="3">
                  <c:v>6</c:v>
                </c:pt>
                <c:pt idx="4">
                  <c:v>8</c:v>
                </c:pt>
                <c:pt idx="5">
                  <c:v>7</c:v>
                </c:pt>
                <c:pt idx="6">
                  <c:v>11</c:v>
                </c:pt>
                <c:pt idx="7">
                  <c:v>3</c:v>
                </c:pt>
                <c:pt idx="8">
                  <c:v>4</c:v>
                </c:pt>
                <c:pt idx="9">
                  <c:v>2</c:v>
                </c:pt>
                <c:pt idx="10">
                  <c:v>1</c:v>
                </c:pt>
                <c:pt idx="11">
                  <c:v>0</c:v>
                </c:pt>
                <c:pt idx="12">
                  <c:v>0</c:v>
                </c:pt>
                <c:pt idx="13">
                  <c:v>0</c:v>
                </c:pt>
              </c:numCache>
            </c:numRef>
          </c:val>
        </c:ser>
        <c:dLbls>
          <c:showLegendKey val="0"/>
          <c:showVal val="0"/>
          <c:showCatName val="0"/>
          <c:showSerName val="0"/>
          <c:showPercent val="0"/>
          <c:showBubbleSize val="0"/>
        </c:dLbls>
        <c:gapWidth val="130"/>
        <c:overlap val="100"/>
        <c:axId val="1357868336"/>
        <c:axId val="1357872144"/>
      </c:barChart>
      <c:catAx>
        <c:axId val="13578683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2144"/>
        <c:crosses val="autoZero"/>
        <c:auto val="1"/>
        <c:lblAlgn val="ctr"/>
        <c:lblOffset val="100"/>
        <c:noMultiLvlLbl val="0"/>
      </c:catAx>
      <c:valAx>
        <c:axId val="1357872144"/>
        <c:scaling>
          <c:orientation val="minMax"/>
        </c:scaling>
        <c:delete val="1"/>
        <c:axPos val="t"/>
        <c:numFmt formatCode="0%" sourceLinked="1"/>
        <c:majorTickMark val="none"/>
        <c:minorTickMark val="none"/>
        <c:tickLblPos val="nextTo"/>
        <c:crossAx val="13578683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'2827'!$W$16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'2827'!$V$17:$V$30</c:f>
              <c:strCache>
                <c:ptCount val="14"/>
                <c:pt idx="0">
                  <c:v>Santé</c:v>
                </c:pt>
                <c:pt idx="1">
                  <c:v>Support à l'entreprise</c:v>
                </c:pt>
                <c:pt idx="2">
                  <c:v>Arts et façonnage d'ouvrages d'art</c:v>
                </c:pt>
                <c:pt idx="3">
                  <c:v>Construction, bâtiment et travaux publics</c:v>
                </c:pt>
                <c:pt idx="4">
                  <c:v>Installation et maintenance</c:v>
                </c:pt>
                <c:pt idx="5">
                  <c:v>Commerce, vente et grande distribution</c:v>
                </c:pt>
                <c:pt idx="6">
                  <c:v>Services à la personne et à la collectivité</c:v>
                </c:pt>
                <c:pt idx="7">
                  <c:v>Banque, assurance, immobilier</c:v>
                </c:pt>
                <c:pt idx="8">
                  <c:v>Industrie</c:v>
                </c:pt>
                <c:pt idx="9">
                  <c:v>Transport et logistique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'2827'!$W$17:$W$30</c:f>
              <c:numCache>
                <c:formatCode>0;\-0;;@</c:formatCode>
                <c:ptCount val="14"/>
                <c:pt idx="0">
                  <c:v>3</c:v>
                </c:pt>
                <c:pt idx="1">
                  <c:v>18</c:v>
                </c:pt>
                <c:pt idx="2">
                  <c:v>16</c:v>
                </c:pt>
                <c:pt idx="3">
                  <c:v>12</c:v>
                </c:pt>
                <c:pt idx="4">
                  <c:v>4</c:v>
                </c:pt>
                <c:pt idx="5">
                  <c:v>23</c:v>
                </c:pt>
                <c:pt idx="6">
                  <c:v>42</c:v>
                </c:pt>
                <c:pt idx="7">
                  <c:v>15</c:v>
                </c:pt>
                <c:pt idx="8">
                  <c:v>67</c:v>
                </c:pt>
                <c:pt idx="9">
                  <c:v>19</c:v>
                </c:pt>
                <c:pt idx="10">
                  <c:v>21</c:v>
                </c:pt>
                <c:pt idx="11">
                  <c:v>17</c:v>
                </c:pt>
                <c:pt idx="12">
                  <c:v>21</c:v>
                </c:pt>
                <c:pt idx="13">
                  <c:v>11</c:v>
                </c:pt>
              </c:numCache>
            </c:numRef>
          </c:val>
        </c:ser>
        <c:ser>
          <c:idx val="1"/>
          <c:order val="1"/>
          <c:tx>
            <c:strRef>
              <c:f>'2827'!$X$16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'2827'!$V$17:$V$30</c:f>
              <c:strCache>
                <c:ptCount val="14"/>
                <c:pt idx="0">
                  <c:v>Santé</c:v>
                </c:pt>
                <c:pt idx="1">
                  <c:v>Support à l'entreprise</c:v>
                </c:pt>
                <c:pt idx="2">
                  <c:v>Arts et façonnage d'ouvrages d'art</c:v>
                </c:pt>
                <c:pt idx="3">
                  <c:v>Construction, bâtiment et travaux publics</c:v>
                </c:pt>
                <c:pt idx="4">
                  <c:v>Installation et maintenance</c:v>
                </c:pt>
                <c:pt idx="5">
                  <c:v>Commerce, vente et grande distribution</c:v>
                </c:pt>
                <c:pt idx="6">
                  <c:v>Services à la personne et à la collectivité</c:v>
                </c:pt>
                <c:pt idx="7">
                  <c:v>Banque, assurance, immobilier</c:v>
                </c:pt>
                <c:pt idx="8">
                  <c:v>Industrie</c:v>
                </c:pt>
                <c:pt idx="9">
                  <c:v>Transport et logistique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'2827'!$X$17:$X$30</c:f>
              <c:numCache>
                <c:formatCode>0;\-0;;@</c:formatCode>
                <c:ptCount val="14"/>
                <c:pt idx="0">
                  <c:v>0</c:v>
                </c:pt>
                <c:pt idx="1">
                  <c:v>10</c:v>
                </c:pt>
                <c:pt idx="2">
                  <c:v>0</c:v>
                </c:pt>
                <c:pt idx="3">
                  <c:v>1</c:v>
                </c:pt>
                <c:pt idx="4">
                  <c:v>6</c:v>
                </c:pt>
                <c:pt idx="5">
                  <c:v>4</c:v>
                </c:pt>
                <c:pt idx="6">
                  <c:v>7</c:v>
                </c:pt>
                <c:pt idx="7">
                  <c:v>0</c:v>
                </c:pt>
                <c:pt idx="8">
                  <c:v>6</c:v>
                </c:pt>
                <c:pt idx="9">
                  <c:v>4</c:v>
                </c:pt>
                <c:pt idx="10">
                  <c:v>0</c:v>
                </c:pt>
                <c:pt idx="11">
                  <c:v>4</c:v>
                </c:pt>
                <c:pt idx="12">
                  <c:v>0</c:v>
                </c:pt>
                <c:pt idx="13">
                  <c:v>5</c:v>
                </c:pt>
              </c:numCache>
            </c:numRef>
          </c:val>
        </c:ser>
        <c:ser>
          <c:idx val="2"/>
          <c:order val="2"/>
          <c:tx>
            <c:strRef>
              <c:f>'2827'!$Y$16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'2827'!$V$17:$V$30</c:f>
              <c:strCache>
                <c:ptCount val="14"/>
                <c:pt idx="0">
                  <c:v>Santé</c:v>
                </c:pt>
                <c:pt idx="1">
                  <c:v>Support à l'entreprise</c:v>
                </c:pt>
                <c:pt idx="2">
                  <c:v>Arts et façonnage d'ouvrages d'art</c:v>
                </c:pt>
                <c:pt idx="3">
                  <c:v>Construction, bâtiment et travaux publics</c:v>
                </c:pt>
                <c:pt idx="4">
                  <c:v>Installation et maintenance</c:v>
                </c:pt>
                <c:pt idx="5">
                  <c:v>Commerce, vente et grande distribution</c:v>
                </c:pt>
                <c:pt idx="6">
                  <c:v>Services à la personne et à la collectivité</c:v>
                </c:pt>
                <c:pt idx="7">
                  <c:v>Banque, assurance, immobilier</c:v>
                </c:pt>
                <c:pt idx="8">
                  <c:v>Industrie</c:v>
                </c:pt>
                <c:pt idx="9">
                  <c:v>Transport et logistique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'2827'!$Y$17:$Y$30</c:f>
              <c:numCache>
                <c:formatCode>0;\-0;;@</c:formatCode>
                <c:ptCount val="14"/>
                <c:pt idx="0">
                  <c:v>9</c:v>
                </c:pt>
                <c:pt idx="1">
                  <c:v>4</c:v>
                </c:pt>
                <c:pt idx="2">
                  <c:v>0</c:v>
                </c:pt>
                <c:pt idx="3">
                  <c:v>4</c:v>
                </c:pt>
                <c:pt idx="4">
                  <c:v>5</c:v>
                </c:pt>
                <c:pt idx="5">
                  <c:v>2</c:v>
                </c:pt>
                <c:pt idx="6">
                  <c:v>8</c:v>
                </c:pt>
                <c:pt idx="7">
                  <c:v>4</c:v>
                </c:pt>
                <c:pt idx="8">
                  <c:v>5</c:v>
                </c:pt>
                <c:pt idx="9">
                  <c:v>3</c:v>
                </c:pt>
                <c:pt idx="10">
                  <c:v>0</c:v>
                </c:pt>
                <c:pt idx="11">
                  <c:v>3</c:v>
                </c:pt>
                <c:pt idx="12">
                  <c:v>0</c:v>
                </c:pt>
                <c:pt idx="13">
                  <c:v>4</c:v>
                </c:pt>
              </c:numCache>
            </c:numRef>
          </c:val>
        </c:ser>
        <c:ser>
          <c:idx val="3"/>
          <c:order val="3"/>
          <c:tx>
            <c:strRef>
              <c:f>'2827'!$Z$16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'2827'!$V$17:$V$30</c:f>
              <c:strCache>
                <c:ptCount val="14"/>
                <c:pt idx="0">
                  <c:v>Santé</c:v>
                </c:pt>
                <c:pt idx="1">
                  <c:v>Support à l'entreprise</c:v>
                </c:pt>
                <c:pt idx="2">
                  <c:v>Arts et façonnage d'ouvrages d'art</c:v>
                </c:pt>
                <c:pt idx="3">
                  <c:v>Construction, bâtiment et travaux publics</c:v>
                </c:pt>
                <c:pt idx="4">
                  <c:v>Installation et maintenance</c:v>
                </c:pt>
                <c:pt idx="5">
                  <c:v>Commerce, vente et grande distribution</c:v>
                </c:pt>
                <c:pt idx="6">
                  <c:v>Services à la personne et à la collectivité</c:v>
                </c:pt>
                <c:pt idx="7">
                  <c:v>Banque, assurance, immobilier</c:v>
                </c:pt>
                <c:pt idx="8">
                  <c:v>Industrie</c:v>
                </c:pt>
                <c:pt idx="9">
                  <c:v>Transport et logistique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'2827'!$Z$17:$Z$30</c:f>
              <c:numCache>
                <c:formatCode>0;\-0;;@</c:formatCode>
                <c:ptCount val="14"/>
                <c:pt idx="0">
                  <c:v>13</c:v>
                </c:pt>
                <c:pt idx="1">
                  <c:v>6</c:v>
                </c:pt>
                <c:pt idx="2">
                  <c:v>1</c:v>
                </c:pt>
                <c:pt idx="3">
                  <c:v>18</c:v>
                </c:pt>
                <c:pt idx="4">
                  <c:v>11</c:v>
                </c:pt>
                <c:pt idx="5">
                  <c:v>8</c:v>
                </c:pt>
                <c:pt idx="6">
                  <c:v>11</c:v>
                </c:pt>
                <c:pt idx="7">
                  <c:v>5</c:v>
                </c:pt>
                <c:pt idx="8">
                  <c:v>14</c:v>
                </c:pt>
                <c:pt idx="9">
                  <c:v>11</c:v>
                </c:pt>
                <c:pt idx="10">
                  <c:v>1</c:v>
                </c:pt>
                <c:pt idx="11">
                  <c:v>6</c:v>
                </c:pt>
                <c:pt idx="12">
                  <c:v>2</c:v>
                </c:pt>
                <c:pt idx="13">
                  <c:v>10</c:v>
                </c:pt>
              </c:numCache>
            </c:numRef>
          </c:val>
        </c:ser>
        <c:ser>
          <c:idx val="4"/>
          <c:order val="4"/>
          <c:tx>
            <c:strRef>
              <c:f>'2827'!$AA$16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'2827'!$V$17:$V$30</c:f>
              <c:strCache>
                <c:ptCount val="14"/>
                <c:pt idx="0">
                  <c:v>Santé</c:v>
                </c:pt>
                <c:pt idx="1">
                  <c:v>Support à l'entreprise</c:v>
                </c:pt>
                <c:pt idx="2">
                  <c:v>Arts et façonnage d'ouvrages d'art</c:v>
                </c:pt>
                <c:pt idx="3">
                  <c:v>Construction, bâtiment et travaux publics</c:v>
                </c:pt>
                <c:pt idx="4">
                  <c:v>Installation et maintenance</c:v>
                </c:pt>
                <c:pt idx="5">
                  <c:v>Commerce, vente et grande distribution</c:v>
                </c:pt>
                <c:pt idx="6">
                  <c:v>Services à la personne et à la collectivité</c:v>
                </c:pt>
                <c:pt idx="7">
                  <c:v>Banque, assurance, immobilier</c:v>
                </c:pt>
                <c:pt idx="8">
                  <c:v>Industrie</c:v>
                </c:pt>
                <c:pt idx="9">
                  <c:v>Transport et logistique</c:v>
                </c:pt>
                <c:pt idx="10">
                  <c:v>Spectacle</c:v>
                </c:pt>
                <c:pt idx="11">
                  <c:v>Hôtellerie-restauration, tourisme, loisirs et animation</c:v>
                </c:pt>
                <c:pt idx="12">
                  <c:v>Communication, média et multimédia</c:v>
                </c:pt>
                <c:pt idx="13">
                  <c:v>Agriculture et pêche, espaces naturels et espaces verts, soins aux animaux</c:v>
                </c:pt>
              </c:strCache>
            </c:strRef>
          </c:cat>
          <c:val>
            <c:numRef>
              <c:f>'2827'!$AA$17:$AA$30</c:f>
              <c:numCache>
                <c:formatCode>0;\-0;;@</c:formatCode>
                <c:ptCount val="14"/>
                <c:pt idx="0">
                  <c:v>7</c:v>
                </c:pt>
                <c:pt idx="1">
                  <c:v>6</c:v>
                </c:pt>
                <c:pt idx="2">
                  <c:v>2</c:v>
                </c:pt>
                <c:pt idx="3">
                  <c:v>3</c:v>
                </c:pt>
                <c:pt idx="4">
                  <c:v>2</c:v>
                </c:pt>
                <c:pt idx="5">
                  <c:v>2</c:v>
                </c:pt>
                <c:pt idx="6">
                  <c:v>3</c:v>
                </c:pt>
                <c:pt idx="7">
                  <c:v>1</c:v>
                </c:pt>
                <c:pt idx="8">
                  <c:v>2</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7867792"/>
        <c:axId val="1357871056"/>
      </c:barChart>
      <c:catAx>
        <c:axId val="13578677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1056"/>
        <c:crosses val="autoZero"/>
        <c:auto val="1"/>
        <c:lblAlgn val="ctr"/>
        <c:lblOffset val="100"/>
        <c:noMultiLvlLbl val="0"/>
      </c:catAx>
      <c:valAx>
        <c:axId val="1357871056"/>
        <c:scaling>
          <c:orientation val="minMax"/>
        </c:scaling>
        <c:delete val="1"/>
        <c:axPos val="t"/>
        <c:numFmt formatCode="0%" sourceLinked="1"/>
        <c:majorTickMark val="none"/>
        <c:minorTickMark val="none"/>
        <c:tickLblPos val="nextTo"/>
        <c:crossAx val="135786779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'2828'!$W$16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'2828'!$V$17:$V$30</c:f>
              <c:strCache>
                <c:ptCount val="14"/>
                <c:pt idx="0">
                  <c:v>Santé</c:v>
                </c:pt>
                <c:pt idx="1">
                  <c:v>Construction, bâtiment et travaux publics</c:v>
                </c:pt>
                <c:pt idx="2">
                  <c:v>Support à l'entreprise</c:v>
                </c:pt>
                <c:pt idx="3">
                  <c:v>Installation et maintenance</c:v>
                </c:pt>
                <c:pt idx="4">
                  <c:v>Industrie</c:v>
                </c:pt>
                <c:pt idx="5">
                  <c:v>Services à la personne et à la collectivité</c:v>
                </c:pt>
                <c:pt idx="6">
                  <c:v>Communication, média et multimédia</c:v>
                </c:pt>
                <c:pt idx="7">
                  <c:v>Banque, assurance, immobilier</c:v>
                </c:pt>
                <c:pt idx="8">
                  <c:v>Agriculture et pêche, espaces naturels et espaces verts, soins aux animaux</c:v>
                </c:pt>
                <c:pt idx="9">
                  <c:v>Transport et logistique</c:v>
                </c:pt>
                <c:pt idx="10">
                  <c:v>Arts et façonnage d'ouvrages d'art</c:v>
                </c:pt>
                <c:pt idx="11">
                  <c:v>Commerce, vente et grande distribution</c:v>
                </c:pt>
                <c:pt idx="12">
                  <c:v>Spectacle</c:v>
                </c:pt>
                <c:pt idx="13">
                  <c:v>Hôtellerie-restauration, tourisme, loisirs et animation</c:v>
                </c:pt>
              </c:strCache>
            </c:strRef>
          </c:cat>
          <c:val>
            <c:numRef>
              <c:f>'2828'!$W$17:$W$30</c:f>
              <c:numCache>
                <c:formatCode>0;\-0;;@</c:formatCode>
                <c:ptCount val="14"/>
                <c:pt idx="0">
                  <c:v>11</c:v>
                </c:pt>
                <c:pt idx="1">
                  <c:v>10</c:v>
                </c:pt>
                <c:pt idx="2">
                  <c:v>14</c:v>
                </c:pt>
                <c:pt idx="3">
                  <c:v>5</c:v>
                </c:pt>
                <c:pt idx="4">
                  <c:v>37</c:v>
                </c:pt>
                <c:pt idx="5">
                  <c:v>39</c:v>
                </c:pt>
                <c:pt idx="6">
                  <c:v>14</c:v>
                </c:pt>
                <c:pt idx="7">
                  <c:v>16</c:v>
                </c:pt>
                <c:pt idx="8">
                  <c:v>11</c:v>
                </c:pt>
                <c:pt idx="9">
                  <c:v>21</c:v>
                </c:pt>
                <c:pt idx="10">
                  <c:v>16</c:v>
                </c:pt>
                <c:pt idx="11">
                  <c:v>11</c:v>
                </c:pt>
                <c:pt idx="12">
                  <c:v>21</c:v>
                </c:pt>
                <c:pt idx="13">
                  <c:v>17</c:v>
                </c:pt>
              </c:numCache>
            </c:numRef>
          </c:val>
        </c:ser>
        <c:ser>
          <c:idx val="1"/>
          <c:order val="1"/>
          <c:tx>
            <c:strRef>
              <c:f>'2828'!$X$16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'2828'!$V$17:$V$30</c:f>
              <c:strCache>
                <c:ptCount val="14"/>
                <c:pt idx="0">
                  <c:v>Santé</c:v>
                </c:pt>
                <c:pt idx="1">
                  <c:v>Construction, bâtiment et travaux publics</c:v>
                </c:pt>
                <c:pt idx="2">
                  <c:v>Support à l'entreprise</c:v>
                </c:pt>
                <c:pt idx="3">
                  <c:v>Installation et maintenance</c:v>
                </c:pt>
                <c:pt idx="4">
                  <c:v>Industrie</c:v>
                </c:pt>
                <c:pt idx="5">
                  <c:v>Services à la personne et à la collectivité</c:v>
                </c:pt>
                <c:pt idx="6">
                  <c:v>Communication, média et multimédia</c:v>
                </c:pt>
                <c:pt idx="7">
                  <c:v>Banque, assurance, immobilier</c:v>
                </c:pt>
                <c:pt idx="8">
                  <c:v>Agriculture et pêche, espaces naturels et espaces verts, soins aux animaux</c:v>
                </c:pt>
                <c:pt idx="9">
                  <c:v>Transport et logistique</c:v>
                </c:pt>
                <c:pt idx="10">
                  <c:v>Arts et façonnage d'ouvrages d'art</c:v>
                </c:pt>
                <c:pt idx="11">
                  <c:v>Commerce, vente et grande distribution</c:v>
                </c:pt>
                <c:pt idx="12">
                  <c:v>Spectacle</c:v>
                </c:pt>
                <c:pt idx="13">
                  <c:v>Hôtellerie-restauration, tourisme, loisirs et animation</c:v>
                </c:pt>
              </c:strCache>
            </c:strRef>
          </c:cat>
          <c:val>
            <c:numRef>
              <c:f>'2828'!$X$17:$X$30</c:f>
              <c:numCache>
                <c:formatCode>0;\-0;;@</c:formatCode>
                <c:ptCount val="14"/>
                <c:pt idx="0">
                  <c:v>3</c:v>
                </c:pt>
                <c:pt idx="1">
                  <c:v>1</c:v>
                </c:pt>
                <c:pt idx="2">
                  <c:v>5</c:v>
                </c:pt>
                <c:pt idx="3">
                  <c:v>3</c:v>
                </c:pt>
                <c:pt idx="4">
                  <c:v>4</c:v>
                </c:pt>
                <c:pt idx="5">
                  <c:v>10</c:v>
                </c:pt>
                <c:pt idx="6">
                  <c:v>0</c:v>
                </c:pt>
                <c:pt idx="7">
                  <c:v>0</c:v>
                </c:pt>
                <c:pt idx="8">
                  <c:v>1</c:v>
                </c:pt>
                <c:pt idx="9">
                  <c:v>8</c:v>
                </c:pt>
                <c:pt idx="10">
                  <c:v>0</c:v>
                </c:pt>
                <c:pt idx="11">
                  <c:v>8</c:v>
                </c:pt>
                <c:pt idx="12">
                  <c:v>0</c:v>
                </c:pt>
                <c:pt idx="13">
                  <c:v>1</c:v>
                </c:pt>
              </c:numCache>
            </c:numRef>
          </c:val>
        </c:ser>
        <c:ser>
          <c:idx val="2"/>
          <c:order val="2"/>
          <c:tx>
            <c:strRef>
              <c:f>'2828'!$Y$16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'2828'!$V$17:$V$30</c:f>
              <c:strCache>
                <c:ptCount val="14"/>
                <c:pt idx="0">
                  <c:v>Santé</c:v>
                </c:pt>
                <c:pt idx="1">
                  <c:v>Construction, bâtiment et travaux publics</c:v>
                </c:pt>
                <c:pt idx="2">
                  <c:v>Support à l'entreprise</c:v>
                </c:pt>
                <c:pt idx="3">
                  <c:v>Installation et maintenance</c:v>
                </c:pt>
                <c:pt idx="4">
                  <c:v>Industrie</c:v>
                </c:pt>
                <c:pt idx="5">
                  <c:v>Services à la personne et à la collectivité</c:v>
                </c:pt>
                <c:pt idx="6">
                  <c:v>Communication, média et multimédia</c:v>
                </c:pt>
                <c:pt idx="7">
                  <c:v>Banque, assurance, immobilier</c:v>
                </c:pt>
                <c:pt idx="8">
                  <c:v>Agriculture et pêche, espaces naturels et espaces verts, soins aux animaux</c:v>
                </c:pt>
                <c:pt idx="9">
                  <c:v>Transport et logistique</c:v>
                </c:pt>
                <c:pt idx="10">
                  <c:v>Arts et façonnage d'ouvrages d'art</c:v>
                </c:pt>
                <c:pt idx="11">
                  <c:v>Commerce, vente et grande distribution</c:v>
                </c:pt>
                <c:pt idx="12">
                  <c:v>Spectacle</c:v>
                </c:pt>
                <c:pt idx="13">
                  <c:v>Hôtellerie-restauration, tourisme, loisirs et animation</c:v>
                </c:pt>
              </c:strCache>
            </c:strRef>
          </c:cat>
          <c:val>
            <c:numRef>
              <c:f>'2828'!$Y$17:$Y$30</c:f>
              <c:numCache>
                <c:formatCode>0;\-0;;@</c:formatCode>
                <c:ptCount val="14"/>
                <c:pt idx="0">
                  <c:v>2</c:v>
                </c:pt>
                <c:pt idx="1">
                  <c:v>0</c:v>
                </c:pt>
                <c:pt idx="2">
                  <c:v>7</c:v>
                </c:pt>
                <c:pt idx="3">
                  <c:v>1</c:v>
                </c:pt>
                <c:pt idx="4">
                  <c:v>13</c:v>
                </c:pt>
                <c:pt idx="5">
                  <c:v>4</c:v>
                </c:pt>
                <c:pt idx="6">
                  <c:v>0</c:v>
                </c:pt>
                <c:pt idx="7">
                  <c:v>0</c:v>
                </c:pt>
                <c:pt idx="8">
                  <c:v>6</c:v>
                </c:pt>
                <c:pt idx="9">
                  <c:v>3</c:v>
                </c:pt>
                <c:pt idx="10">
                  <c:v>0</c:v>
                </c:pt>
                <c:pt idx="11">
                  <c:v>9</c:v>
                </c:pt>
                <c:pt idx="12">
                  <c:v>1</c:v>
                </c:pt>
                <c:pt idx="13">
                  <c:v>6</c:v>
                </c:pt>
              </c:numCache>
            </c:numRef>
          </c:val>
        </c:ser>
        <c:ser>
          <c:idx val="3"/>
          <c:order val="3"/>
          <c:tx>
            <c:strRef>
              <c:f>'2828'!$Z$16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'2828'!$V$17:$V$30</c:f>
              <c:strCache>
                <c:ptCount val="14"/>
                <c:pt idx="0">
                  <c:v>Santé</c:v>
                </c:pt>
                <c:pt idx="1">
                  <c:v>Construction, bâtiment et travaux publics</c:v>
                </c:pt>
                <c:pt idx="2">
                  <c:v>Support à l'entreprise</c:v>
                </c:pt>
                <c:pt idx="3">
                  <c:v>Installation et maintenance</c:v>
                </c:pt>
                <c:pt idx="4">
                  <c:v>Industrie</c:v>
                </c:pt>
                <c:pt idx="5">
                  <c:v>Services à la personne et à la collectivité</c:v>
                </c:pt>
                <c:pt idx="6">
                  <c:v>Communication, média et multimédia</c:v>
                </c:pt>
                <c:pt idx="7">
                  <c:v>Banque, assurance, immobilier</c:v>
                </c:pt>
                <c:pt idx="8">
                  <c:v>Agriculture et pêche, espaces naturels et espaces verts, soins aux animaux</c:v>
                </c:pt>
                <c:pt idx="9">
                  <c:v>Transport et logistique</c:v>
                </c:pt>
                <c:pt idx="10">
                  <c:v>Arts et façonnage d'ouvrages d'art</c:v>
                </c:pt>
                <c:pt idx="11">
                  <c:v>Commerce, vente et grande distribution</c:v>
                </c:pt>
                <c:pt idx="12">
                  <c:v>Spectacle</c:v>
                </c:pt>
                <c:pt idx="13">
                  <c:v>Hôtellerie-restauration, tourisme, loisirs et animation</c:v>
                </c:pt>
              </c:strCache>
            </c:strRef>
          </c:cat>
          <c:val>
            <c:numRef>
              <c:f>'2828'!$Z$17:$Z$30</c:f>
              <c:numCache>
                <c:formatCode>0;\-0;;@</c:formatCode>
                <c:ptCount val="14"/>
                <c:pt idx="0">
                  <c:v>8</c:v>
                </c:pt>
                <c:pt idx="1">
                  <c:v>19</c:v>
                </c:pt>
                <c:pt idx="2">
                  <c:v>10</c:v>
                </c:pt>
                <c:pt idx="3">
                  <c:v>14</c:v>
                </c:pt>
                <c:pt idx="4">
                  <c:v>27</c:v>
                </c:pt>
                <c:pt idx="5">
                  <c:v>11</c:v>
                </c:pt>
                <c:pt idx="6">
                  <c:v>7</c:v>
                </c:pt>
                <c:pt idx="7">
                  <c:v>7</c:v>
                </c:pt>
                <c:pt idx="8">
                  <c:v>10</c:v>
                </c:pt>
                <c:pt idx="9">
                  <c:v>3</c:v>
                </c:pt>
                <c:pt idx="10">
                  <c:v>2</c:v>
                </c:pt>
                <c:pt idx="11">
                  <c:v>10</c:v>
                </c:pt>
                <c:pt idx="12">
                  <c:v>0</c:v>
                </c:pt>
                <c:pt idx="13">
                  <c:v>6</c:v>
                </c:pt>
              </c:numCache>
            </c:numRef>
          </c:val>
        </c:ser>
        <c:ser>
          <c:idx val="4"/>
          <c:order val="4"/>
          <c:tx>
            <c:strRef>
              <c:f>'2828'!$AA$16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'2828'!$V$17:$V$30</c:f>
              <c:strCache>
                <c:ptCount val="14"/>
                <c:pt idx="0">
                  <c:v>Santé</c:v>
                </c:pt>
                <c:pt idx="1">
                  <c:v>Construction, bâtiment et travaux publics</c:v>
                </c:pt>
                <c:pt idx="2">
                  <c:v>Support à l'entreprise</c:v>
                </c:pt>
                <c:pt idx="3">
                  <c:v>Installation et maintenance</c:v>
                </c:pt>
                <c:pt idx="4">
                  <c:v>Industrie</c:v>
                </c:pt>
                <c:pt idx="5">
                  <c:v>Services à la personne et à la collectivité</c:v>
                </c:pt>
                <c:pt idx="6">
                  <c:v>Communication, média et multimédia</c:v>
                </c:pt>
                <c:pt idx="7">
                  <c:v>Banque, assurance, immobilier</c:v>
                </c:pt>
                <c:pt idx="8">
                  <c:v>Agriculture et pêche, espaces naturels et espaces verts, soins aux animaux</c:v>
                </c:pt>
                <c:pt idx="9">
                  <c:v>Transport et logistique</c:v>
                </c:pt>
                <c:pt idx="10">
                  <c:v>Arts et façonnage d'ouvrages d'art</c:v>
                </c:pt>
                <c:pt idx="11">
                  <c:v>Commerce, vente et grande distribution</c:v>
                </c:pt>
                <c:pt idx="12">
                  <c:v>Spectacle</c:v>
                </c:pt>
                <c:pt idx="13">
                  <c:v>Hôtellerie-restauration, tourisme, loisirs et animation</c:v>
                </c:pt>
              </c:strCache>
            </c:strRef>
          </c:cat>
          <c:val>
            <c:numRef>
              <c:f>'2828'!$AA$17:$AA$30</c:f>
              <c:numCache>
                <c:formatCode>0;\-0;;@</c:formatCode>
                <c:ptCount val="14"/>
                <c:pt idx="0">
                  <c:v>8</c:v>
                </c:pt>
                <c:pt idx="1">
                  <c:v>8</c:v>
                </c:pt>
                <c:pt idx="2">
                  <c:v>8</c:v>
                </c:pt>
                <c:pt idx="3">
                  <c:v>5</c:v>
                </c:pt>
                <c:pt idx="4">
                  <c:v>13</c:v>
                </c:pt>
                <c:pt idx="5">
                  <c:v>7</c:v>
                </c:pt>
                <c:pt idx="6">
                  <c:v>2</c:v>
                </c:pt>
                <c:pt idx="7">
                  <c:v>2</c:v>
                </c:pt>
                <c:pt idx="8">
                  <c:v>2</c:v>
                </c:pt>
                <c:pt idx="9">
                  <c:v>2</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357873776"/>
        <c:axId val="1357877584"/>
      </c:barChart>
      <c:catAx>
        <c:axId val="1357873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7877584"/>
        <c:crosses val="autoZero"/>
        <c:auto val="1"/>
        <c:lblAlgn val="ctr"/>
        <c:lblOffset val="100"/>
        <c:noMultiLvlLbl val="0"/>
      </c:catAx>
      <c:valAx>
        <c:axId val="1357877584"/>
        <c:scaling>
          <c:orientation val="minMax"/>
        </c:scaling>
        <c:delete val="1"/>
        <c:axPos val="t"/>
        <c:numFmt formatCode="0%" sourceLinked="1"/>
        <c:majorTickMark val="none"/>
        <c:minorTickMark val="none"/>
        <c:tickLblPos val="nextTo"/>
        <c:crossAx val="1357873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'50'!$W$16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'50'!$V$17:$V$30</c:f>
              <c:strCache>
                <c:ptCount val="14"/>
                <c:pt idx="0">
                  <c:v>Construction, bâtiment et travaux publics</c:v>
                </c:pt>
                <c:pt idx="1">
                  <c:v>Industrie</c:v>
                </c:pt>
                <c:pt idx="2">
                  <c:v>Santé</c:v>
                </c:pt>
                <c:pt idx="3">
                  <c:v>Installation et maintenance</c:v>
                </c:pt>
                <c:pt idx="4">
                  <c:v>Banque, assurance, immobilier</c:v>
                </c:pt>
                <c:pt idx="5">
                  <c:v>Support à l'entreprise</c:v>
                </c:pt>
                <c:pt idx="6">
                  <c:v>Arts et façonnage d'ouvrages d'art</c:v>
                </c:pt>
                <c:pt idx="7">
                  <c:v>Communication, média et multimédia</c:v>
                </c:pt>
                <c:pt idx="8">
                  <c:v>Services à la personne et à la collectivité</c:v>
                </c:pt>
                <c:pt idx="9">
                  <c:v>Hôtellerie-restauration, tourisme, loisirs et animation</c:v>
                </c:pt>
                <c:pt idx="10">
                  <c:v>Transport et logistique</c:v>
                </c:pt>
                <c:pt idx="11">
                  <c:v>Commerce, vente et grande distribution</c:v>
                </c:pt>
                <c:pt idx="12">
                  <c:v>Spectacle</c:v>
                </c:pt>
                <c:pt idx="13">
                  <c:v>Agriculture et pêche, espaces naturels et espaces verts, soins aux animaux</c:v>
                </c:pt>
              </c:strCache>
            </c:strRef>
          </c:cat>
          <c:val>
            <c:numRef>
              <c:f>'50'!$W$17:$W$30</c:f>
              <c:numCache>
                <c:formatCode>0;\-0;;@</c:formatCode>
                <c:ptCount val="14"/>
                <c:pt idx="0">
                  <c:v>2</c:v>
                </c:pt>
                <c:pt idx="1">
                  <c:v>1</c:v>
                </c:pt>
                <c:pt idx="2">
                  <c:v>2</c:v>
                </c:pt>
                <c:pt idx="3">
                  <c:v>1</c:v>
                </c:pt>
                <c:pt idx="4">
                  <c:v>5</c:v>
                </c:pt>
                <c:pt idx="5">
                  <c:v>2</c:v>
                </c:pt>
                <c:pt idx="6">
                  <c:v>1</c:v>
                </c:pt>
                <c:pt idx="7">
                  <c:v>9</c:v>
                </c:pt>
                <c:pt idx="8">
                  <c:v>28</c:v>
                </c:pt>
                <c:pt idx="9">
                  <c:v>3</c:v>
                </c:pt>
                <c:pt idx="10">
                  <c:v>8</c:v>
                </c:pt>
                <c:pt idx="11">
                  <c:v>3</c:v>
                </c:pt>
                <c:pt idx="12">
                  <c:v>8</c:v>
                </c:pt>
                <c:pt idx="13">
                  <c:v>1</c:v>
                </c:pt>
              </c:numCache>
            </c:numRef>
          </c:val>
        </c:ser>
        <c:ser>
          <c:idx val="1"/>
          <c:order val="1"/>
          <c:tx>
            <c:strRef>
              <c:f>'50'!$X$16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'50'!$V$17:$V$30</c:f>
              <c:strCache>
                <c:ptCount val="14"/>
                <c:pt idx="0">
                  <c:v>Construction, bâtiment et travaux publics</c:v>
                </c:pt>
                <c:pt idx="1">
                  <c:v>Industrie</c:v>
                </c:pt>
                <c:pt idx="2">
                  <c:v>Santé</c:v>
                </c:pt>
                <c:pt idx="3">
                  <c:v>Installation et maintenance</c:v>
                </c:pt>
                <c:pt idx="4">
                  <c:v>Banque, assurance, immobilier</c:v>
                </c:pt>
                <c:pt idx="5">
                  <c:v>Support à l'entreprise</c:v>
                </c:pt>
                <c:pt idx="6">
                  <c:v>Arts et façonnage d'ouvrages d'art</c:v>
                </c:pt>
                <c:pt idx="7">
                  <c:v>Communication, média et multimédia</c:v>
                </c:pt>
                <c:pt idx="8">
                  <c:v>Services à la personne et à la collectivité</c:v>
                </c:pt>
                <c:pt idx="9">
                  <c:v>Hôtellerie-restauration, tourisme, loisirs et animation</c:v>
                </c:pt>
                <c:pt idx="10">
                  <c:v>Transport et logistique</c:v>
                </c:pt>
                <c:pt idx="11">
                  <c:v>Commerce, vente et grande distribution</c:v>
                </c:pt>
                <c:pt idx="12">
                  <c:v>Spectacle</c:v>
                </c:pt>
                <c:pt idx="13">
                  <c:v>Agriculture et pêche, espaces naturels et espaces verts, soins aux animaux</c:v>
                </c:pt>
              </c:strCache>
            </c:strRef>
          </c:cat>
          <c:val>
            <c:numRef>
              <c:f>'50'!$X$17:$X$30</c:f>
              <c:numCache>
                <c:formatCode>0;\-0;;@</c:formatCode>
                <c:ptCount val="14"/>
                <c:pt idx="0">
                  <c:v>0</c:v>
                </c:pt>
                <c:pt idx="1">
                  <c:v>7</c:v>
                </c:pt>
                <c:pt idx="2">
                  <c:v>0</c:v>
                </c:pt>
                <c:pt idx="3">
                  <c:v>1</c:v>
                </c:pt>
                <c:pt idx="4">
                  <c:v>2</c:v>
                </c:pt>
                <c:pt idx="5">
                  <c:v>14</c:v>
                </c:pt>
                <c:pt idx="6">
                  <c:v>1</c:v>
                </c:pt>
                <c:pt idx="7">
                  <c:v>8</c:v>
                </c:pt>
                <c:pt idx="8">
                  <c:v>9</c:v>
                </c:pt>
                <c:pt idx="9">
                  <c:v>5</c:v>
                </c:pt>
                <c:pt idx="10">
                  <c:v>6</c:v>
                </c:pt>
                <c:pt idx="11">
                  <c:v>11</c:v>
                </c:pt>
                <c:pt idx="12">
                  <c:v>12</c:v>
                </c:pt>
                <c:pt idx="13">
                  <c:v>3</c:v>
                </c:pt>
              </c:numCache>
            </c:numRef>
          </c:val>
        </c:ser>
        <c:ser>
          <c:idx val="2"/>
          <c:order val="2"/>
          <c:tx>
            <c:strRef>
              <c:f>'50'!$Y$16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'50'!$V$17:$V$30</c:f>
              <c:strCache>
                <c:ptCount val="14"/>
                <c:pt idx="0">
                  <c:v>Construction, bâtiment et travaux publics</c:v>
                </c:pt>
                <c:pt idx="1">
                  <c:v>Industrie</c:v>
                </c:pt>
                <c:pt idx="2">
                  <c:v>Santé</c:v>
                </c:pt>
                <c:pt idx="3">
                  <c:v>Installation et maintenance</c:v>
                </c:pt>
                <c:pt idx="4">
                  <c:v>Banque, assurance, immobilier</c:v>
                </c:pt>
                <c:pt idx="5">
                  <c:v>Support à l'entreprise</c:v>
                </c:pt>
                <c:pt idx="6">
                  <c:v>Arts et façonnage d'ouvrages d'art</c:v>
                </c:pt>
                <c:pt idx="7">
                  <c:v>Communication, média et multimédia</c:v>
                </c:pt>
                <c:pt idx="8">
                  <c:v>Services à la personne et à la collectivité</c:v>
                </c:pt>
                <c:pt idx="9">
                  <c:v>Hôtellerie-restauration, tourisme, loisirs et animation</c:v>
                </c:pt>
                <c:pt idx="10">
                  <c:v>Transport et logistique</c:v>
                </c:pt>
                <c:pt idx="11">
                  <c:v>Commerce, vente et grande distribution</c:v>
                </c:pt>
                <c:pt idx="12">
                  <c:v>Spectacle</c:v>
                </c:pt>
                <c:pt idx="13">
                  <c:v>Agriculture et pêche, espaces naturels et espaces verts, soins aux animaux</c:v>
                </c:pt>
              </c:strCache>
            </c:strRef>
          </c:cat>
          <c:val>
            <c:numRef>
              <c:f>'50'!$Y$17:$Y$30</c:f>
              <c:numCache>
                <c:formatCode>0;\-0;;@</c:formatCode>
                <c:ptCount val="14"/>
                <c:pt idx="0">
                  <c:v>3</c:v>
                </c:pt>
                <c:pt idx="1">
                  <c:v>13</c:v>
                </c:pt>
                <c:pt idx="2">
                  <c:v>1</c:v>
                </c:pt>
                <c:pt idx="3">
                  <c:v>4</c:v>
                </c:pt>
                <c:pt idx="4">
                  <c:v>4</c:v>
                </c:pt>
                <c:pt idx="5">
                  <c:v>8</c:v>
                </c:pt>
                <c:pt idx="6">
                  <c:v>2</c:v>
                </c:pt>
                <c:pt idx="7">
                  <c:v>2</c:v>
                </c:pt>
                <c:pt idx="8">
                  <c:v>7</c:v>
                </c:pt>
                <c:pt idx="9">
                  <c:v>16</c:v>
                </c:pt>
                <c:pt idx="10">
                  <c:v>12</c:v>
                </c:pt>
                <c:pt idx="11">
                  <c:v>12</c:v>
                </c:pt>
                <c:pt idx="12">
                  <c:v>2</c:v>
                </c:pt>
                <c:pt idx="13">
                  <c:v>17</c:v>
                </c:pt>
              </c:numCache>
            </c:numRef>
          </c:val>
        </c:ser>
        <c:ser>
          <c:idx val="3"/>
          <c:order val="3"/>
          <c:tx>
            <c:strRef>
              <c:f>'50'!$Z$16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'50'!$V$17:$V$30</c:f>
              <c:strCache>
                <c:ptCount val="14"/>
                <c:pt idx="0">
                  <c:v>Construction, bâtiment et travaux publics</c:v>
                </c:pt>
                <c:pt idx="1">
                  <c:v>Industrie</c:v>
                </c:pt>
                <c:pt idx="2">
                  <c:v>Santé</c:v>
                </c:pt>
                <c:pt idx="3">
                  <c:v>Installation et maintenance</c:v>
                </c:pt>
                <c:pt idx="4">
                  <c:v>Banque, assurance, immobilier</c:v>
                </c:pt>
                <c:pt idx="5">
                  <c:v>Support à l'entreprise</c:v>
                </c:pt>
                <c:pt idx="6">
                  <c:v>Arts et façonnage d'ouvrages d'art</c:v>
                </c:pt>
                <c:pt idx="7">
                  <c:v>Communication, média et multimédia</c:v>
                </c:pt>
                <c:pt idx="8">
                  <c:v>Services à la personne et à la collectivité</c:v>
                </c:pt>
                <c:pt idx="9">
                  <c:v>Hôtellerie-restauration, tourisme, loisirs et animation</c:v>
                </c:pt>
                <c:pt idx="10">
                  <c:v>Transport et logistique</c:v>
                </c:pt>
                <c:pt idx="11">
                  <c:v>Commerce, vente et grande distribution</c:v>
                </c:pt>
                <c:pt idx="12">
                  <c:v>Spectacle</c:v>
                </c:pt>
                <c:pt idx="13">
                  <c:v>Agriculture et pêche, espaces naturels et espaces verts, soins aux animaux</c:v>
                </c:pt>
              </c:strCache>
            </c:strRef>
          </c:cat>
          <c:val>
            <c:numRef>
              <c:f>'50'!$Z$17:$Z$30</c:f>
              <c:numCache>
                <c:formatCode>0;\-0;;@</c:formatCode>
                <c:ptCount val="14"/>
                <c:pt idx="0">
                  <c:v>12</c:v>
                </c:pt>
                <c:pt idx="1">
                  <c:v>30</c:v>
                </c:pt>
                <c:pt idx="2">
                  <c:v>16</c:v>
                </c:pt>
                <c:pt idx="3">
                  <c:v>11</c:v>
                </c:pt>
                <c:pt idx="4">
                  <c:v>9</c:v>
                </c:pt>
                <c:pt idx="5">
                  <c:v>13</c:v>
                </c:pt>
                <c:pt idx="6">
                  <c:v>13</c:v>
                </c:pt>
                <c:pt idx="7">
                  <c:v>2</c:v>
                </c:pt>
                <c:pt idx="8">
                  <c:v>22</c:v>
                </c:pt>
                <c:pt idx="9">
                  <c:v>4</c:v>
                </c:pt>
                <c:pt idx="10">
                  <c:v>9</c:v>
                </c:pt>
                <c:pt idx="11">
                  <c:v>11</c:v>
                </c:pt>
                <c:pt idx="12">
                  <c:v>0</c:v>
                </c:pt>
                <c:pt idx="13">
                  <c:v>9</c:v>
                </c:pt>
              </c:numCache>
            </c:numRef>
          </c:val>
        </c:ser>
        <c:ser>
          <c:idx val="4"/>
          <c:order val="4"/>
          <c:tx>
            <c:strRef>
              <c:f>'50'!$AA$16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'50'!$V$17:$V$30</c:f>
              <c:strCache>
                <c:ptCount val="14"/>
                <c:pt idx="0">
                  <c:v>Construction, bâtiment et travaux publics</c:v>
                </c:pt>
                <c:pt idx="1">
                  <c:v>Industrie</c:v>
                </c:pt>
                <c:pt idx="2">
                  <c:v>Santé</c:v>
                </c:pt>
                <c:pt idx="3">
                  <c:v>Installation et maintenance</c:v>
                </c:pt>
                <c:pt idx="4">
                  <c:v>Banque, assurance, immobilier</c:v>
                </c:pt>
                <c:pt idx="5">
                  <c:v>Support à l'entreprise</c:v>
                </c:pt>
                <c:pt idx="6">
                  <c:v>Arts et façonnage d'ouvrages d'art</c:v>
                </c:pt>
                <c:pt idx="7">
                  <c:v>Communication, média et multimédia</c:v>
                </c:pt>
                <c:pt idx="8">
                  <c:v>Services à la personne et à la collectivité</c:v>
                </c:pt>
                <c:pt idx="9">
                  <c:v>Hôtellerie-restauration, tourisme, loisirs et animation</c:v>
                </c:pt>
                <c:pt idx="10">
                  <c:v>Transport et logistique</c:v>
                </c:pt>
                <c:pt idx="11">
                  <c:v>Commerce, vente et grande distribution</c:v>
                </c:pt>
                <c:pt idx="12">
                  <c:v>Spectacle</c:v>
                </c:pt>
                <c:pt idx="13">
                  <c:v>Agriculture et pêche, espaces naturels et espaces verts, soins aux animaux</c:v>
                </c:pt>
              </c:strCache>
            </c:strRef>
          </c:cat>
          <c:val>
            <c:numRef>
              <c:f>'50'!$AA$17:$AA$30</c:f>
              <c:numCache>
                <c:formatCode>0;\-0;;@</c:formatCode>
                <c:ptCount val="14"/>
                <c:pt idx="0">
                  <c:v>21</c:v>
                </c:pt>
                <c:pt idx="1">
                  <c:v>43</c:v>
                </c:pt>
                <c:pt idx="2">
                  <c:v>13</c:v>
                </c:pt>
                <c:pt idx="3">
                  <c:v>11</c:v>
                </c:pt>
                <c:pt idx="4">
                  <c:v>5</c:v>
                </c:pt>
                <c:pt idx="5">
                  <c:v>7</c:v>
                </c:pt>
                <c:pt idx="6">
                  <c:v>2</c:v>
                </c:pt>
                <c:pt idx="7">
                  <c:v>2</c:v>
                </c:pt>
                <c:pt idx="8">
                  <c:v>5</c:v>
                </c:pt>
                <c:pt idx="9">
                  <c:v>2</c:v>
                </c:pt>
                <c:pt idx="10">
                  <c:v>2</c:v>
                </c:pt>
                <c:pt idx="11">
                  <c:v>2</c:v>
                </c:pt>
                <c:pt idx="12">
                  <c:v>0</c:v>
                </c:pt>
                <c:pt idx="13">
                  <c:v>0</c:v>
                </c:pt>
              </c:numCache>
            </c:numRef>
          </c:val>
        </c:ser>
        <c:dLbls>
          <c:showLegendKey val="0"/>
          <c:showVal val="0"/>
          <c:showCatName val="0"/>
          <c:showSerName val="0"/>
          <c:showPercent val="0"/>
          <c:showBubbleSize val="0"/>
        </c:dLbls>
        <c:gapWidth val="130"/>
        <c:overlap val="100"/>
        <c:axId val="1555877744"/>
        <c:axId val="1555875568"/>
      </c:barChart>
      <c:catAx>
        <c:axId val="15558777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55875568"/>
        <c:crosses val="autoZero"/>
        <c:auto val="1"/>
        <c:lblAlgn val="ctr"/>
        <c:lblOffset val="100"/>
        <c:noMultiLvlLbl val="0"/>
      </c:catAx>
      <c:valAx>
        <c:axId val="1555875568"/>
        <c:scaling>
          <c:orientation val="minMax"/>
        </c:scaling>
        <c:delete val="1"/>
        <c:axPos val="t"/>
        <c:numFmt formatCode="0%" sourceLinked="1"/>
        <c:majorTickMark val="none"/>
        <c:minorTickMark val="none"/>
        <c:tickLblPos val="nextTo"/>
        <c:crossAx val="15558777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'61'!$W$16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'61'!$V$17:$V$30</c:f>
              <c:strCache>
                <c:ptCount val="14"/>
                <c:pt idx="0">
                  <c:v>Santé</c:v>
                </c:pt>
                <c:pt idx="1">
                  <c:v>Support à l'entreprise</c:v>
                </c:pt>
                <c:pt idx="2">
                  <c:v>Installation et maintenance</c:v>
                </c:pt>
                <c:pt idx="3">
                  <c:v>Industrie</c:v>
                </c:pt>
                <c:pt idx="4">
                  <c:v>Construction, bâtiment et travaux publics</c:v>
                </c:pt>
                <c:pt idx="5">
                  <c:v>Transport et logistique</c:v>
                </c:pt>
                <c:pt idx="6">
                  <c:v>Communication, média et multimédia</c:v>
                </c:pt>
                <c:pt idx="7">
                  <c:v>Services à la personne et à la collectivité</c:v>
                </c:pt>
                <c:pt idx="8">
                  <c:v>Banque, assurance, immobilier</c:v>
                </c:pt>
                <c:pt idx="9">
                  <c:v>Hôtellerie-restauration, tourisme, loisirs et animation</c:v>
                </c:pt>
                <c:pt idx="10">
                  <c:v>Arts et façonnage d'ouvrages d'art</c:v>
                </c:pt>
                <c:pt idx="11">
                  <c:v>Commerce, vente et grande distribution</c:v>
                </c:pt>
                <c:pt idx="12">
                  <c:v>Spectacle</c:v>
                </c:pt>
                <c:pt idx="13">
                  <c:v>Agriculture et pêche, espaces naturels et espaces verts, soins aux animaux</c:v>
                </c:pt>
              </c:strCache>
            </c:strRef>
          </c:cat>
          <c:val>
            <c:numRef>
              <c:f>'61'!$W$17:$W$30</c:f>
              <c:numCache>
                <c:formatCode>0;\-0;;@</c:formatCode>
                <c:ptCount val="14"/>
                <c:pt idx="0">
                  <c:v>1</c:v>
                </c:pt>
                <c:pt idx="1">
                  <c:v>4</c:v>
                </c:pt>
                <c:pt idx="2">
                  <c:v>1</c:v>
                </c:pt>
                <c:pt idx="3">
                  <c:v>13</c:v>
                </c:pt>
                <c:pt idx="4">
                  <c:v>2</c:v>
                </c:pt>
                <c:pt idx="5">
                  <c:v>7</c:v>
                </c:pt>
                <c:pt idx="6">
                  <c:v>7</c:v>
                </c:pt>
                <c:pt idx="7">
                  <c:v>22</c:v>
                </c:pt>
                <c:pt idx="8">
                  <c:v>10</c:v>
                </c:pt>
                <c:pt idx="9">
                  <c:v>8</c:v>
                </c:pt>
                <c:pt idx="10">
                  <c:v>12</c:v>
                </c:pt>
                <c:pt idx="11">
                  <c:v>8</c:v>
                </c:pt>
                <c:pt idx="12">
                  <c:v>20</c:v>
                </c:pt>
                <c:pt idx="13">
                  <c:v>5</c:v>
                </c:pt>
              </c:numCache>
            </c:numRef>
          </c:val>
        </c:ser>
        <c:ser>
          <c:idx val="1"/>
          <c:order val="1"/>
          <c:tx>
            <c:strRef>
              <c:f>'61'!$X$16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'61'!$V$17:$V$30</c:f>
              <c:strCache>
                <c:ptCount val="14"/>
                <c:pt idx="0">
                  <c:v>Santé</c:v>
                </c:pt>
                <c:pt idx="1">
                  <c:v>Support à l'entreprise</c:v>
                </c:pt>
                <c:pt idx="2">
                  <c:v>Installation et maintenance</c:v>
                </c:pt>
                <c:pt idx="3">
                  <c:v>Industrie</c:v>
                </c:pt>
                <c:pt idx="4">
                  <c:v>Construction, bâtiment et travaux publics</c:v>
                </c:pt>
                <c:pt idx="5">
                  <c:v>Transport et logistique</c:v>
                </c:pt>
                <c:pt idx="6">
                  <c:v>Communication, média et multimédia</c:v>
                </c:pt>
                <c:pt idx="7">
                  <c:v>Services à la personne et à la collectivité</c:v>
                </c:pt>
                <c:pt idx="8">
                  <c:v>Banque, assurance, immobilier</c:v>
                </c:pt>
                <c:pt idx="9">
                  <c:v>Hôtellerie-restauration, tourisme, loisirs et animation</c:v>
                </c:pt>
                <c:pt idx="10">
                  <c:v>Arts et façonnage d'ouvrages d'art</c:v>
                </c:pt>
                <c:pt idx="11">
                  <c:v>Commerce, vente et grande distribution</c:v>
                </c:pt>
                <c:pt idx="12">
                  <c:v>Spectacle</c:v>
                </c:pt>
                <c:pt idx="13">
                  <c:v>Agriculture et pêche, espaces naturels et espaces verts, soins aux animaux</c:v>
                </c:pt>
              </c:strCache>
            </c:strRef>
          </c:cat>
          <c:val>
            <c:numRef>
              <c:f>'61'!$X$17:$X$30</c:f>
              <c:numCache>
                <c:formatCode>0;\-0;;@</c:formatCode>
                <c:ptCount val="14"/>
                <c:pt idx="0">
                  <c:v>0</c:v>
                </c:pt>
                <c:pt idx="1">
                  <c:v>10</c:v>
                </c:pt>
                <c:pt idx="2">
                  <c:v>0</c:v>
                </c:pt>
                <c:pt idx="3">
                  <c:v>4</c:v>
                </c:pt>
                <c:pt idx="4">
                  <c:v>1</c:v>
                </c:pt>
                <c:pt idx="5">
                  <c:v>2</c:v>
                </c:pt>
                <c:pt idx="6">
                  <c:v>1</c:v>
                </c:pt>
                <c:pt idx="7">
                  <c:v>8</c:v>
                </c:pt>
                <c:pt idx="8">
                  <c:v>0</c:v>
                </c:pt>
                <c:pt idx="9">
                  <c:v>3</c:v>
                </c:pt>
                <c:pt idx="10">
                  <c:v>1</c:v>
                </c:pt>
                <c:pt idx="11">
                  <c:v>5</c:v>
                </c:pt>
                <c:pt idx="12">
                  <c:v>2</c:v>
                </c:pt>
                <c:pt idx="13">
                  <c:v>3</c:v>
                </c:pt>
              </c:numCache>
            </c:numRef>
          </c:val>
        </c:ser>
        <c:ser>
          <c:idx val="2"/>
          <c:order val="2"/>
          <c:tx>
            <c:strRef>
              <c:f>'61'!$Y$16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'61'!$V$17:$V$30</c:f>
              <c:strCache>
                <c:ptCount val="14"/>
                <c:pt idx="0">
                  <c:v>Santé</c:v>
                </c:pt>
                <c:pt idx="1">
                  <c:v>Support à l'entreprise</c:v>
                </c:pt>
                <c:pt idx="2">
                  <c:v>Installation et maintenance</c:v>
                </c:pt>
                <c:pt idx="3">
                  <c:v>Industrie</c:v>
                </c:pt>
                <c:pt idx="4">
                  <c:v>Construction, bâtiment et travaux publics</c:v>
                </c:pt>
                <c:pt idx="5">
                  <c:v>Transport et logistique</c:v>
                </c:pt>
                <c:pt idx="6">
                  <c:v>Communication, média et multimédia</c:v>
                </c:pt>
                <c:pt idx="7">
                  <c:v>Services à la personne et à la collectivité</c:v>
                </c:pt>
                <c:pt idx="8">
                  <c:v>Banque, assurance, immobilier</c:v>
                </c:pt>
                <c:pt idx="9">
                  <c:v>Hôtellerie-restauration, tourisme, loisirs et animation</c:v>
                </c:pt>
                <c:pt idx="10">
                  <c:v>Arts et façonnage d'ouvrages d'art</c:v>
                </c:pt>
                <c:pt idx="11">
                  <c:v>Commerce, vente et grande distribution</c:v>
                </c:pt>
                <c:pt idx="12">
                  <c:v>Spectacle</c:v>
                </c:pt>
                <c:pt idx="13">
                  <c:v>Agriculture et pêche, espaces naturels et espaces verts, soins aux animaux</c:v>
                </c:pt>
              </c:strCache>
            </c:strRef>
          </c:cat>
          <c:val>
            <c:numRef>
              <c:f>'61'!$Y$17:$Y$30</c:f>
              <c:numCache>
                <c:formatCode>0;\-0;;@</c:formatCode>
                <c:ptCount val="14"/>
                <c:pt idx="0">
                  <c:v>3</c:v>
                </c:pt>
                <c:pt idx="1">
                  <c:v>10</c:v>
                </c:pt>
                <c:pt idx="2">
                  <c:v>8</c:v>
                </c:pt>
                <c:pt idx="3">
                  <c:v>20</c:v>
                </c:pt>
                <c:pt idx="4">
                  <c:v>7</c:v>
                </c:pt>
                <c:pt idx="5">
                  <c:v>12</c:v>
                </c:pt>
                <c:pt idx="6">
                  <c:v>6</c:v>
                </c:pt>
                <c:pt idx="7">
                  <c:v>9</c:v>
                </c:pt>
                <c:pt idx="8">
                  <c:v>4</c:v>
                </c:pt>
                <c:pt idx="9">
                  <c:v>13</c:v>
                </c:pt>
                <c:pt idx="10">
                  <c:v>1</c:v>
                </c:pt>
                <c:pt idx="11">
                  <c:v>15</c:v>
                </c:pt>
                <c:pt idx="12">
                  <c:v>0</c:v>
                </c:pt>
                <c:pt idx="13">
                  <c:v>10</c:v>
                </c:pt>
              </c:numCache>
            </c:numRef>
          </c:val>
        </c:ser>
        <c:ser>
          <c:idx val="3"/>
          <c:order val="3"/>
          <c:tx>
            <c:strRef>
              <c:f>'61'!$Z$16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'61'!$V$17:$V$30</c:f>
              <c:strCache>
                <c:ptCount val="14"/>
                <c:pt idx="0">
                  <c:v>Santé</c:v>
                </c:pt>
                <c:pt idx="1">
                  <c:v>Support à l'entreprise</c:v>
                </c:pt>
                <c:pt idx="2">
                  <c:v>Installation et maintenance</c:v>
                </c:pt>
                <c:pt idx="3">
                  <c:v>Industrie</c:v>
                </c:pt>
                <c:pt idx="4">
                  <c:v>Construction, bâtiment et travaux publics</c:v>
                </c:pt>
                <c:pt idx="5">
                  <c:v>Transport et logistique</c:v>
                </c:pt>
                <c:pt idx="6">
                  <c:v>Communication, média et multimédia</c:v>
                </c:pt>
                <c:pt idx="7">
                  <c:v>Services à la personne et à la collectivité</c:v>
                </c:pt>
                <c:pt idx="8">
                  <c:v>Banque, assurance, immobilier</c:v>
                </c:pt>
                <c:pt idx="9">
                  <c:v>Hôtellerie-restauration, tourisme, loisirs et animation</c:v>
                </c:pt>
                <c:pt idx="10">
                  <c:v>Arts et façonnage d'ouvrages d'art</c:v>
                </c:pt>
                <c:pt idx="11">
                  <c:v>Commerce, vente et grande distribution</c:v>
                </c:pt>
                <c:pt idx="12">
                  <c:v>Spectacle</c:v>
                </c:pt>
                <c:pt idx="13">
                  <c:v>Agriculture et pêche, espaces naturels et espaces verts, soins aux animaux</c:v>
                </c:pt>
              </c:strCache>
            </c:strRef>
          </c:cat>
          <c:val>
            <c:numRef>
              <c:f>'61'!$Z$17:$Z$30</c:f>
              <c:numCache>
                <c:formatCode>0;\-0;;@</c:formatCode>
                <c:ptCount val="14"/>
                <c:pt idx="0">
                  <c:v>11</c:v>
                </c:pt>
                <c:pt idx="1">
                  <c:v>10</c:v>
                </c:pt>
                <c:pt idx="2">
                  <c:v>13</c:v>
                </c:pt>
                <c:pt idx="3">
                  <c:v>39</c:v>
                </c:pt>
                <c:pt idx="4">
                  <c:v>22</c:v>
                </c:pt>
                <c:pt idx="5">
                  <c:v>11</c:v>
                </c:pt>
                <c:pt idx="6">
                  <c:v>6</c:v>
                </c:pt>
                <c:pt idx="7">
                  <c:v>24</c:v>
                </c:pt>
                <c:pt idx="8">
                  <c:v>9</c:v>
                </c:pt>
                <c:pt idx="9">
                  <c:v>4</c:v>
                </c:pt>
                <c:pt idx="10">
                  <c:v>4</c:v>
                </c:pt>
                <c:pt idx="11">
                  <c:v>10</c:v>
                </c:pt>
                <c:pt idx="12">
                  <c:v>0</c:v>
                </c:pt>
                <c:pt idx="13">
                  <c:v>12</c:v>
                </c:pt>
              </c:numCache>
            </c:numRef>
          </c:val>
        </c:ser>
        <c:ser>
          <c:idx val="4"/>
          <c:order val="4"/>
          <c:tx>
            <c:strRef>
              <c:f>'61'!$AA$16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'61'!$V$17:$V$30</c:f>
              <c:strCache>
                <c:ptCount val="14"/>
                <c:pt idx="0">
                  <c:v>Santé</c:v>
                </c:pt>
                <c:pt idx="1">
                  <c:v>Support à l'entreprise</c:v>
                </c:pt>
                <c:pt idx="2">
                  <c:v>Installation et maintenance</c:v>
                </c:pt>
                <c:pt idx="3">
                  <c:v>Industrie</c:v>
                </c:pt>
                <c:pt idx="4">
                  <c:v>Construction, bâtiment et travaux publics</c:v>
                </c:pt>
                <c:pt idx="5">
                  <c:v>Transport et logistique</c:v>
                </c:pt>
                <c:pt idx="6">
                  <c:v>Communication, média et multimédia</c:v>
                </c:pt>
                <c:pt idx="7">
                  <c:v>Services à la personne et à la collectivité</c:v>
                </c:pt>
                <c:pt idx="8">
                  <c:v>Banque, assurance, immobilier</c:v>
                </c:pt>
                <c:pt idx="9">
                  <c:v>Hôtellerie-restauration, tourisme, loisirs et animation</c:v>
                </c:pt>
                <c:pt idx="10">
                  <c:v>Arts et façonnage d'ouvrages d'art</c:v>
                </c:pt>
                <c:pt idx="11">
                  <c:v>Commerce, vente et grande distribution</c:v>
                </c:pt>
                <c:pt idx="12">
                  <c:v>Spectacle</c:v>
                </c:pt>
                <c:pt idx="13">
                  <c:v>Agriculture et pêche, espaces naturels et espaces verts, soins aux animaux</c:v>
                </c:pt>
              </c:strCache>
            </c:strRef>
          </c:cat>
          <c:val>
            <c:numRef>
              <c:f>'61'!$AA$17:$AA$30</c:f>
              <c:numCache>
                <c:formatCode>0;\-0;;@</c:formatCode>
                <c:ptCount val="14"/>
                <c:pt idx="0">
                  <c:v>17</c:v>
                </c:pt>
                <c:pt idx="1">
                  <c:v>10</c:v>
                </c:pt>
                <c:pt idx="2">
                  <c:v>6</c:v>
                </c:pt>
                <c:pt idx="3">
                  <c:v>18</c:v>
                </c:pt>
                <c:pt idx="4">
                  <c:v>6</c:v>
                </c:pt>
                <c:pt idx="5">
                  <c:v>5</c:v>
                </c:pt>
                <c:pt idx="6">
                  <c:v>3</c:v>
                </c:pt>
                <c:pt idx="7">
                  <c:v>8</c:v>
                </c:pt>
                <c:pt idx="8">
                  <c:v>2</c:v>
                </c:pt>
                <c:pt idx="9">
                  <c:v>2</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555869584"/>
        <c:axId val="1555870128"/>
      </c:barChart>
      <c:catAx>
        <c:axId val="15558695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555870128"/>
        <c:crosses val="autoZero"/>
        <c:auto val="1"/>
        <c:lblAlgn val="ctr"/>
        <c:lblOffset val="100"/>
        <c:noMultiLvlLbl val="0"/>
      </c:catAx>
      <c:valAx>
        <c:axId val="1555870128"/>
        <c:scaling>
          <c:orientation val="minMax"/>
        </c:scaling>
        <c:delete val="1"/>
        <c:axPos val="t"/>
        <c:numFmt formatCode="0%" sourceLinked="1"/>
        <c:majorTickMark val="none"/>
        <c:minorTickMark val="none"/>
        <c:tickLblPos val="nextTo"/>
        <c:crossAx val="15558695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'76'!$W$16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'76'!$V$17:$V$30</c:f>
              <c:strCache>
                <c:ptCount val="14"/>
                <c:pt idx="0">
                  <c:v>Santé</c:v>
                </c:pt>
                <c:pt idx="1">
                  <c:v>Banque, assurance, immobilier</c:v>
                </c:pt>
                <c:pt idx="2">
                  <c:v>Installation et maintenance</c:v>
                </c:pt>
                <c:pt idx="3">
                  <c:v>Construction, bâtiment et travaux publics</c:v>
                </c:pt>
                <c:pt idx="4">
                  <c:v>Support à l'entreprise</c:v>
                </c:pt>
                <c:pt idx="5">
                  <c:v>Industrie</c:v>
                </c:pt>
                <c:pt idx="6">
                  <c:v>Communication, média et multimédia</c:v>
                </c:pt>
                <c:pt idx="7">
                  <c:v>Hôtellerie-restauration, tourisme, loisirs et animation</c:v>
                </c:pt>
                <c:pt idx="8">
                  <c:v>Agriculture et pêche, espaces naturels et espaces verts, soins aux animaux</c:v>
                </c:pt>
                <c:pt idx="9">
                  <c:v>Services à la personne et à la collectivité</c:v>
                </c:pt>
                <c:pt idx="10">
                  <c:v>Transport et logistique</c:v>
                </c:pt>
                <c:pt idx="11">
                  <c:v>Spectacle</c:v>
                </c:pt>
                <c:pt idx="12">
                  <c:v>Commerce, vente et grande distribution</c:v>
                </c:pt>
                <c:pt idx="13">
                  <c:v>Arts et façonnage d'ouvrages d'art</c:v>
                </c:pt>
              </c:strCache>
            </c:strRef>
          </c:cat>
          <c:val>
            <c:numRef>
              <c:f>'76'!$W$17:$W$30</c:f>
              <c:numCache>
                <c:formatCode>0;\-0;;@</c:formatCode>
                <c:ptCount val="14"/>
                <c:pt idx="0">
                  <c:v>1</c:v>
                </c:pt>
                <c:pt idx="1">
                  <c:v>0</c:v>
                </c:pt>
                <c:pt idx="2">
                  <c:v>0</c:v>
                </c:pt>
                <c:pt idx="3">
                  <c:v>0</c:v>
                </c:pt>
                <c:pt idx="4">
                  <c:v>2</c:v>
                </c:pt>
                <c:pt idx="5">
                  <c:v>2</c:v>
                </c:pt>
                <c:pt idx="6">
                  <c:v>6</c:v>
                </c:pt>
                <c:pt idx="7">
                  <c:v>2</c:v>
                </c:pt>
                <c:pt idx="8">
                  <c:v>1</c:v>
                </c:pt>
                <c:pt idx="9">
                  <c:v>22</c:v>
                </c:pt>
                <c:pt idx="10">
                  <c:v>3</c:v>
                </c:pt>
                <c:pt idx="11">
                  <c:v>21</c:v>
                </c:pt>
                <c:pt idx="12">
                  <c:v>0</c:v>
                </c:pt>
                <c:pt idx="13">
                  <c:v>1</c:v>
                </c:pt>
              </c:numCache>
            </c:numRef>
          </c:val>
        </c:ser>
        <c:ser>
          <c:idx val="1"/>
          <c:order val="1"/>
          <c:tx>
            <c:strRef>
              <c:f>'76'!$X$16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'76'!$V$17:$V$30</c:f>
              <c:strCache>
                <c:ptCount val="14"/>
                <c:pt idx="0">
                  <c:v>Santé</c:v>
                </c:pt>
                <c:pt idx="1">
                  <c:v>Banque, assurance, immobilier</c:v>
                </c:pt>
                <c:pt idx="2">
                  <c:v>Installation et maintenance</c:v>
                </c:pt>
                <c:pt idx="3">
                  <c:v>Construction, bâtiment et travaux publics</c:v>
                </c:pt>
                <c:pt idx="4">
                  <c:v>Support à l'entreprise</c:v>
                </c:pt>
                <c:pt idx="5">
                  <c:v>Industrie</c:v>
                </c:pt>
                <c:pt idx="6">
                  <c:v>Communication, média et multimédia</c:v>
                </c:pt>
                <c:pt idx="7">
                  <c:v>Hôtellerie-restauration, tourisme, loisirs et animation</c:v>
                </c:pt>
                <c:pt idx="8">
                  <c:v>Agriculture et pêche, espaces naturels et espaces verts, soins aux animaux</c:v>
                </c:pt>
                <c:pt idx="9">
                  <c:v>Services à la personne et à la collectivité</c:v>
                </c:pt>
                <c:pt idx="10">
                  <c:v>Transport et logistique</c:v>
                </c:pt>
                <c:pt idx="11">
                  <c:v>Spectacle</c:v>
                </c:pt>
                <c:pt idx="12">
                  <c:v>Commerce, vente et grande distribution</c:v>
                </c:pt>
                <c:pt idx="13">
                  <c:v>Arts et façonnage d'ouvrages d'art</c:v>
                </c:pt>
              </c:strCache>
            </c:strRef>
          </c:cat>
          <c:val>
            <c:numRef>
              <c:f>'76'!$X$17:$X$30</c:f>
              <c:numCache>
                <c:formatCode>0;\-0;;@</c:formatCode>
                <c:ptCount val="14"/>
                <c:pt idx="0">
                  <c:v>1</c:v>
                </c:pt>
                <c:pt idx="1">
                  <c:v>5</c:v>
                </c:pt>
                <c:pt idx="2">
                  <c:v>1</c:v>
                </c:pt>
                <c:pt idx="3">
                  <c:v>0</c:v>
                </c:pt>
                <c:pt idx="4">
                  <c:v>17</c:v>
                </c:pt>
                <c:pt idx="5">
                  <c:v>10</c:v>
                </c:pt>
                <c:pt idx="6">
                  <c:v>7</c:v>
                </c:pt>
                <c:pt idx="7">
                  <c:v>4</c:v>
                </c:pt>
                <c:pt idx="8">
                  <c:v>2</c:v>
                </c:pt>
                <c:pt idx="9">
                  <c:v>8</c:v>
                </c:pt>
                <c:pt idx="10">
                  <c:v>5</c:v>
                </c:pt>
                <c:pt idx="11">
                  <c:v>0</c:v>
                </c:pt>
                <c:pt idx="12">
                  <c:v>13</c:v>
                </c:pt>
                <c:pt idx="13">
                  <c:v>3</c:v>
                </c:pt>
              </c:numCache>
            </c:numRef>
          </c:val>
        </c:ser>
        <c:ser>
          <c:idx val="2"/>
          <c:order val="2"/>
          <c:tx>
            <c:strRef>
              <c:f>'76'!$Y$16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'76'!$V$17:$V$30</c:f>
              <c:strCache>
                <c:ptCount val="14"/>
                <c:pt idx="0">
                  <c:v>Santé</c:v>
                </c:pt>
                <c:pt idx="1">
                  <c:v>Banque, assurance, immobilier</c:v>
                </c:pt>
                <c:pt idx="2">
                  <c:v>Installation et maintenance</c:v>
                </c:pt>
                <c:pt idx="3">
                  <c:v>Construction, bâtiment et travaux publics</c:v>
                </c:pt>
                <c:pt idx="4">
                  <c:v>Support à l'entreprise</c:v>
                </c:pt>
                <c:pt idx="5">
                  <c:v>Industrie</c:v>
                </c:pt>
                <c:pt idx="6">
                  <c:v>Communication, média et multimédia</c:v>
                </c:pt>
                <c:pt idx="7">
                  <c:v>Hôtellerie-restauration, tourisme, loisirs et animation</c:v>
                </c:pt>
                <c:pt idx="8">
                  <c:v>Agriculture et pêche, espaces naturels et espaces verts, soins aux animaux</c:v>
                </c:pt>
                <c:pt idx="9">
                  <c:v>Services à la personne et à la collectivité</c:v>
                </c:pt>
                <c:pt idx="10">
                  <c:v>Transport et logistique</c:v>
                </c:pt>
                <c:pt idx="11">
                  <c:v>Spectacle</c:v>
                </c:pt>
                <c:pt idx="12">
                  <c:v>Commerce, vente et grande distribution</c:v>
                </c:pt>
                <c:pt idx="13">
                  <c:v>Arts et façonnage d'ouvrages d'art</c:v>
                </c:pt>
              </c:strCache>
            </c:strRef>
          </c:cat>
          <c:val>
            <c:numRef>
              <c:f>'76'!$Y$17:$Y$30</c:f>
              <c:numCache>
                <c:formatCode>0;\-0;;@</c:formatCode>
                <c:ptCount val="14"/>
                <c:pt idx="0">
                  <c:v>5</c:v>
                </c:pt>
                <c:pt idx="1">
                  <c:v>7</c:v>
                </c:pt>
                <c:pt idx="2">
                  <c:v>6</c:v>
                </c:pt>
                <c:pt idx="3">
                  <c:v>8</c:v>
                </c:pt>
                <c:pt idx="4">
                  <c:v>15</c:v>
                </c:pt>
                <c:pt idx="5">
                  <c:v>38</c:v>
                </c:pt>
                <c:pt idx="6">
                  <c:v>2</c:v>
                </c:pt>
                <c:pt idx="7">
                  <c:v>21</c:v>
                </c:pt>
                <c:pt idx="8">
                  <c:v>9</c:v>
                </c:pt>
                <c:pt idx="9">
                  <c:v>14</c:v>
                </c:pt>
                <c:pt idx="10">
                  <c:v>18</c:v>
                </c:pt>
                <c:pt idx="11">
                  <c:v>1</c:v>
                </c:pt>
                <c:pt idx="12">
                  <c:v>20</c:v>
                </c:pt>
                <c:pt idx="13">
                  <c:v>5</c:v>
                </c:pt>
              </c:numCache>
            </c:numRef>
          </c:val>
        </c:ser>
        <c:ser>
          <c:idx val="3"/>
          <c:order val="3"/>
          <c:tx>
            <c:strRef>
              <c:f>'76'!$Z$16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'76'!$V$17:$V$30</c:f>
              <c:strCache>
                <c:ptCount val="14"/>
                <c:pt idx="0">
                  <c:v>Santé</c:v>
                </c:pt>
                <c:pt idx="1">
                  <c:v>Banque, assurance, immobilier</c:v>
                </c:pt>
                <c:pt idx="2">
                  <c:v>Installation et maintenance</c:v>
                </c:pt>
                <c:pt idx="3">
                  <c:v>Construction, bâtiment et travaux publics</c:v>
                </c:pt>
                <c:pt idx="4">
                  <c:v>Support à l'entreprise</c:v>
                </c:pt>
                <c:pt idx="5">
                  <c:v>Industrie</c:v>
                </c:pt>
                <c:pt idx="6">
                  <c:v>Communication, média et multimédia</c:v>
                </c:pt>
                <c:pt idx="7">
                  <c:v>Hôtellerie-restauration, tourisme, loisirs et animation</c:v>
                </c:pt>
                <c:pt idx="8">
                  <c:v>Agriculture et pêche, espaces naturels et espaces verts, soins aux animaux</c:v>
                </c:pt>
                <c:pt idx="9">
                  <c:v>Services à la personne et à la collectivité</c:v>
                </c:pt>
                <c:pt idx="10">
                  <c:v>Transport et logistique</c:v>
                </c:pt>
                <c:pt idx="11">
                  <c:v>Spectacle</c:v>
                </c:pt>
                <c:pt idx="12">
                  <c:v>Commerce, vente et grande distribution</c:v>
                </c:pt>
                <c:pt idx="13">
                  <c:v>Arts et façonnage d'ouvrages d'art</c:v>
                </c:pt>
              </c:strCache>
            </c:strRef>
          </c:cat>
          <c:val>
            <c:numRef>
              <c:f>'76'!$Z$17:$Z$30</c:f>
              <c:numCache>
                <c:formatCode>0;\-0;;@</c:formatCode>
                <c:ptCount val="14"/>
                <c:pt idx="0">
                  <c:v>17</c:v>
                </c:pt>
                <c:pt idx="1">
                  <c:v>10</c:v>
                </c:pt>
                <c:pt idx="2">
                  <c:v>18</c:v>
                </c:pt>
                <c:pt idx="3">
                  <c:v>27</c:v>
                </c:pt>
                <c:pt idx="4">
                  <c:v>7</c:v>
                </c:pt>
                <c:pt idx="5">
                  <c:v>39</c:v>
                </c:pt>
                <c:pt idx="6">
                  <c:v>7</c:v>
                </c:pt>
                <c:pt idx="7">
                  <c:v>2</c:v>
                </c:pt>
                <c:pt idx="8">
                  <c:v>17</c:v>
                </c:pt>
                <c:pt idx="9">
                  <c:v>26</c:v>
                </c:pt>
                <c:pt idx="10">
                  <c:v>11</c:v>
                </c:pt>
                <c:pt idx="11">
                  <c:v>0</c:v>
                </c:pt>
                <c:pt idx="12">
                  <c:v>6</c:v>
                </c:pt>
                <c:pt idx="13">
                  <c:v>10</c:v>
                </c:pt>
              </c:numCache>
            </c:numRef>
          </c:val>
        </c:ser>
        <c:ser>
          <c:idx val="4"/>
          <c:order val="4"/>
          <c:tx>
            <c:strRef>
              <c:f>'76'!$AA$16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'76'!$V$17:$V$30</c:f>
              <c:strCache>
                <c:ptCount val="14"/>
                <c:pt idx="0">
                  <c:v>Santé</c:v>
                </c:pt>
                <c:pt idx="1">
                  <c:v>Banque, assurance, immobilier</c:v>
                </c:pt>
                <c:pt idx="2">
                  <c:v>Installation et maintenance</c:v>
                </c:pt>
                <c:pt idx="3">
                  <c:v>Construction, bâtiment et travaux publics</c:v>
                </c:pt>
                <c:pt idx="4">
                  <c:v>Support à l'entreprise</c:v>
                </c:pt>
                <c:pt idx="5">
                  <c:v>Industrie</c:v>
                </c:pt>
                <c:pt idx="6">
                  <c:v>Communication, média et multimédia</c:v>
                </c:pt>
                <c:pt idx="7">
                  <c:v>Hôtellerie-restauration, tourisme, loisirs et animation</c:v>
                </c:pt>
                <c:pt idx="8">
                  <c:v>Agriculture et pêche, espaces naturels et espaces verts, soins aux animaux</c:v>
                </c:pt>
                <c:pt idx="9">
                  <c:v>Services à la personne et à la collectivité</c:v>
                </c:pt>
                <c:pt idx="10">
                  <c:v>Transport et logistique</c:v>
                </c:pt>
                <c:pt idx="11">
                  <c:v>Spectacle</c:v>
                </c:pt>
                <c:pt idx="12">
                  <c:v>Commerce, vente et grande distribution</c:v>
                </c:pt>
                <c:pt idx="13">
                  <c:v>Arts et façonnage d'ouvrages d'art</c:v>
                </c:pt>
              </c:strCache>
            </c:strRef>
          </c:cat>
          <c:val>
            <c:numRef>
              <c:f>'76'!$AA$17:$AA$30</c:f>
              <c:numCache>
                <c:formatCode>0;\-0;;@</c:formatCode>
                <c:ptCount val="14"/>
                <c:pt idx="0">
                  <c:v>8</c:v>
                </c:pt>
                <c:pt idx="1">
                  <c:v>3</c:v>
                </c:pt>
                <c:pt idx="2">
                  <c:v>3</c:v>
                </c:pt>
                <c:pt idx="3">
                  <c:v>3</c:v>
                </c:pt>
                <c:pt idx="4">
                  <c:v>3</c:v>
                </c:pt>
                <c:pt idx="5">
                  <c:v>5</c:v>
                </c:pt>
                <c:pt idx="6">
                  <c:v>1</c:v>
                </c:pt>
                <c:pt idx="7">
                  <c:v>1</c:v>
                </c:pt>
                <c:pt idx="8">
                  <c:v>1</c:v>
                </c:pt>
                <c:pt idx="9">
                  <c:v>1</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80165024"/>
        <c:axId val="1378367568"/>
      </c:barChart>
      <c:catAx>
        <c:axId val="13801650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78367568"/>
        <c:crosses val="autoZero"/>
        <c:auto val="1"/>
        <c:lblAlgn val="ctr"/>
        <c:lblOffset val="100"/>
        <c:noMultiLvlLbl val="0"/>
      </c:catAx>
      <c:valAx>
        <c:axId val="1378367568"/>
        <c:scaling>
          <c:orientation val="minMax"/>
        </c:scaling>
        <c:delete val="1"/>
        <c:axPos val="t"/>
        <c:numFmt formatCode="0%" sourceLinked="1"/>
        <c:majorTickMark val="none"/>
        <c:minorTickMark val="none"/>
        <c:tickLblPos val="nextTo"/>
        <c:crossAx val="138016502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'2801'!$W$16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'2801'!$V$17:$V$30</c:f>
              <c:strCache>
                <c:ptCount val="14"/>
                <c:pt idx="0">
                  <c:v>Santé</c:v>
                </c:pt>
                <c:pt idx="1">
                  <c:v>Communication, média et multimédia</c:v>
                </c:pt>
                <c:pt idx="2">
                  <c:v>Support à l'entreprise</c:v>
                </c:pt>
                <c:pt idx="3">
                  <c:v>Installation et maintenance</c:v>
                </c:pt>
                <c:pt idx="4">
                  <c:v>Industrie</c:v>
                </c:pt>
                <c:pt idx="5">
                  <c:v>Banque, assurance, immobilier</c:v>
                </c:pt>
                <c:pt idx="6">
                  <c:v>Construction, bâtiment et travaux publics</c:v>
                </c:pt>
                <c:pt idx="7">
                  <c:v>Arts et façonnage d'ouvrages d'art</c:v>
                </c:pt>
                <c:pt idx="8">
                  <c:v>Hôtellerie-restauration, tourisme, loisirs et animation</c:v>
                </c:pt>
                <c:pt idx="9">
                  <c:v>Agriculture et pêche, espaces naturels et espaces verts, soins aux animaux</c:v>
                </c:pt>
                <c:pt idx="10">
                  <c:v>Commerce, vente et grande distribution</c:v>
                </c:pt>
                <c:pt idx="11">
                  <c:v>Services à la personne et à la collectivité</c:v>
                </c:pt>
                <c:pt idx="12">
                  <c:v>Transport et logistique</c:v>
                </c:pt>
                <c:pt idx="13">
                  <c:v>Spectacle</c:v>
                </c:pt>
              </c:strCache>
            </c:strRef>
          </c:cat>
          <c:val>
            <c:numRef>
              <c:f>'2801'!$W$17:$W$30</c:f>
              <c:numCache>
                <c:formatCode>0;\-0;;@</c:formatCode>
                <c:ptCount val="14"/>
                <c:pt idx="0">
                  <c:v>1</c:v>
                </c:pt>
                <c:pt idx="1">
                  <c:v>11</c:v>
                </c:pt>
                <c:pt idx="2">
                  <c:v>2</c:v>
                </c:pt>
                <c:pt idx="3">
                  <c:v>0</c:v>
                </c:pt>
                <c:pt idx="4">
                  <c:v>18</c:v>
                </c:pt>
                <c:pt idx="5">
                  <c:v>3</c:v>
                </c:pt>
                <c:pt idx="6">
                  <c:v>1</c:v>
                </c:pt>
                <c:pt idx="7">
                  <c:v>6</c:v>
                </c:pt>
                <c:pt idx="8">
                  <c:v>5</c:v>
                </c:pt>
                <c:pt idx="9">
                  <c:v>10</c:v>
                </c:pt>
                <c:pt idx="10">
                  <c:v>0</c:v>
                </c:pt>
                <c:pt idx="11">
                  <c:v>20</c:v>
                </c:pt>
                <c:pt idx="12">
                  <c:v>9</c:v>
                </c:pt>
                <c:pt idx="13">
                  <c:v>19</c:v>
                </c:pt>
              </c:numCache>
            </c:numRef>
          </c:val>
        </c:ser>
        <c:ser>
          <c:idx val="1"/>
          <c:order val="1"/>
          <c:tx>
            <c:strRef>
              <c:f>'2801'!$X$16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'2801'!$V$17:$V$30</c:f>
              <c:strCache>
                <c:ptCount val="14"/>
                <c:pt idx="0">
                  <c:v>Santé</c:v>
                </c:pt>
                <c:pt idx="1">
                  <c:v>Communication, média et multimédia</c:v>
                </c:pt>
                <c:pt idx="2">
                  <c:v>Support à l'entreprise</c:v>
                </c:pt>
                <c:pt idx="3">
                  <c:v>Installation et maintenance</c:v>
                </c:pt>
                <c:pt idx="4">
                  <c:v>Industrie</c:v>
                </c:pt>
                <c:pt idx="5">
                  <c:v>Banque, assurance, immobilier</c:v>
                </c:pt>
                <c:pt idx="6">
                  <c:v>Construction, bâtiment et travaux publics</c:v>
                </c:pt>
                <c:pt idx="7">
                  <c:v>Arts et façonnage d'ouvrages d'art</c:v>
                </c:pt>
                <c:pt idx="8">
                  <c:v>Hôtellerie-restauration, tourisme, loisirs et animation</c:v>
                </c:pt>
                <c:pt idx="9">
                  <c:v>Agriculture et pêche, espaces naturels et espaces verts, soins aux animaux</c:v>
                </c:pt>
                <c:pt idx="10">
                  <c:v>Commerce, vente et grande distribution</c:v>
                </c:pt>
                <c:pt idx="11">
                  <c:v>Services à la personne et à la collectivité</c:v>
                </c:pt>
                <c:pt idx="12">
                  <c:v>Transport et logistique</c:v>
                </c:pt>
                <c:pt idx="13">
                  <c:v>Spectacle</c:v>
                </c:pt>
              </c:strCache>
            </c:strRef>
          </c:cat>
          <c:val>
            <c:numRef>
              <c:f>'2801'!$X$17:$X$30</c:f>
              <c:numCache>
                <c:formatCode>0;\-0;;@</c:formatCode>
                <c:ptCount val="14"/>
                <c:pt idx="0">
                  <c:v>1</c:v>
                </c:pt>
                <c:pt idx="1">
                  <c:v>5</c:v>
                </c:pt>
                <c:pt idx="2">
                  <c:v>20</c:v>
                </c:pt>
                <c:pt idx="3">
                  <c:v>1</c:v>
                </c:pt>
                <c:pt idx="4">
                  <c:v>8</c:v>
                </c:pt>
                <c:pt idx="5">
                  <c:v>5</c:v>
                </c:pt>
                <c:pt idx="6">
                  <c:v>4</c:v>
                </c:pt>
                <c:pt idx="7">
                  <c:v>0</c:v>
                </c:pt>
                <c:pt idx="8">
                  <c:v>0</c:v>
                </c:pt>
                <c:pt idx="9">
                  <c:v>3</c:v>
                </c:pt>
                <c:pt idx="10">
                  <c:v>13</c:v>
                </c:pt>
                <c:pt idx="11">
                  <c:v>10</c:v>
                </c:pt>
                <c:pt idx="12">
                  <c:v>10</c:v>
                </c:pt>
                <c:pt idx="13">
                  <c:v>2</c:v>
                </c:pt>
              </c:numCache>
            </c:numRef>
          </c:val>
        </c:ser>
        <c:ser>
          <c:idx val="2"/>
          <c:order val="2"/>
          <c:tx>
            <c:strRef>
              <c:f>'2801'!$Y$16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'2801'!$V$17:$V$30</c:f>
              <c:strCache>
                <c:ptCount val="14"/>
                <c:pt idx="0">
                  <c:v>Santé</c:v>
                </c:pt>
                <c:pt idx="1">
                  <c:v>Communication, média et multimédia</c:v>
                </c:pt>
                <c:pt idx="2">
                  <c:v>Support à l'entreprise</c:v>
                </c:pt>
                <c:pt idx="3">
                  <c:v>Installation et maintenance</c:v>
                </c:pt>
                <c:pt idx="4">
                  <c:v>Industrie</c:v>
                </c:pt>
                <c:pt idx="5">
                  <c:v>Banque, assurance, immobilier</c:v>
                </c:pt>
                <c:pt idx="6">
                  <c:v>Construction, bâtiment et travaux publics</c:v>
                </c:pt>
                <c:pt idx="7">
                  <c:v>Arts et façonnage d'ouvrages d'art</c:v>
                </c:pt>
                <c:pt idx="8">
                  <c:v>Hôtellerie-restauration, tourisme, loisirs et animation</c:v>
                </c:pt>
                <c:pt idx="9">
                  <c:v>Agriculture et pêche, espaces naturels et espaces verts, soins aux animaux</c:v>
                </c:pt>
                <c:pt idx="10">
                  <c:v>Commerce, vente et grande distribution</c:v>
                </c:pt>
                <c:pt idx="11">
                  <c:v>Services à la personne et à la collectivité</c:v>
                </c:pt>
                <c:pt idx="12">
                  <c:v>Transport et logistique</c:v>
                </c:pt>
                <c:pt idx="13">
                  <c:v>Spectacle</c:v>
                </c:pt>
              </c:strCache>
            </c:strRef>
          </c:cat>
          <c:val>
            <c:numRef>
              <c:f>'2801'!$Y$17:$Y$30</c:f>
              <c:numCache>
                <c:formatCode>0;\-0;;@</c:formatCode>
                <c:ptCount val="14"/>
                <c:pt idx="0">
                  <c:v>3</c:v>
                </c:pt>
                <c:pt idx="1">
                  <c:v>0</c:v>
                </c:pt>
                <c:pt idx="2">
                  <c:v>9</c:v>
                </c:pt>
                <c:pt idx="3">
                  <c:v>12</c:v>
                </c:pt>
                <c:pt idx="4">
                  <c:v>37</c:v>
                </c:pt>
                <c:pt idx="5">
                  <c:v>6</c:v>
                </c:pt>
                <c:pt idx="6">
                  <c:v>10</c:v>
                </c:pt>
                <c:pt idx="7">
                  <c:v>12</c:v>
                </c:pt>
                <c:pt idx="8">
                  <c:v>12</c:v>
                </c:pt>
                <c:pt idx="9">
                  <c:v>4</c:v>
                </c:pt>
                <c:pt idx="10">
                  <c:v>15</c:v>
                </c:pt>
                <c:pt idx="11">
                  <c:v>10</c:v>
                </c:pt>
                <c:pt idx="12">
                  <c:v>10</c:v>
                </c:pt>
                <c:pt idx="13">
                  <c:v>1</c:v>
                </c:pt>
              </c:numCache>
            </c:numRef>
          </c:val>
        </c:ser>
        <c:ser>
          <c:idx val="3"/>
          <c:order val="3"/>
          <c:tx>
            <c:strRef>
              <c:f>'2801'!$Z$16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'2801'!$V$17:$V$30</c:f>
              <c:strCache>
                <c:ptCount val="14"/>
                <c:pt idx="0">
                  <c:v>Santé</c:v>
                </c:pt>
                <c:pt idx="1">
                  <c:v>Communication, média et multimédia</c:v>
                </c:pt>
                <c:pt idx="2">
                  <c:v>Support à l'entreprise</c:v>
                </c:pt>
                <c:pt idx="3">
                  <c:v>Installation et maintenance</c:v>
                </c:pt>
                <c:pt idx="4">
                  <c:v>Industrie</c:v>
                </c:pt>
                <c:pt idx="5">
                  <c:v>Banque, assurance, immobilier</c:v>
                </c:pt>
                <c:pt idx="6">
                  <c:v>Construction, bâtiment et travaux publics</c:v>
                </c:pt>
                <c:pt idx="7">
                  <c:v>Arts et façonnage d'ouvrages d'art</c:v>
                </c:pt>
                <c:pt idx="8">
                  <c:v>Hôtellerie-restauration, tourisme, loisirs et animation</c:v>
                </c:pt>
                <c:pt idx="9">
                  <c:v>Agriculture et pêche, espaces naturels et espaces verts, soins aux animaux</c:v>
                </c:pt>
                <c:pt idx="10">
                  <c:v>Commerce, vente et grande distribution</c:v>
                </c:pt>
                <c:pt idx="11">
                  <c:v>Services à la personne et à la collectivité</c:v>
                </c:pt>
                <c:pt idx="12">
                  <c:v>Transport et logistique</c:v>
                </c:pt>
                <c:pt idx="13">
                  <c:v>Spectacle</c:v>
                </c:pt>
              </c:strCache>
            </c:strRef>
          </c:cat>
          <c:val>
            <c:numRef>
              <c:f>'2801'!$Z$17:$Z$30</c:f>
              <c:numCache>
                <c:formatCode>0;\-0;;@</c:formatCode>
                <c:ptCount val="14"/>
                <c:pt idx="0">
                  <c:v>19</c:v>
                </c:pt>
                <c:pt idx="1">
                  <c:v>4</c:v>
                </c:pt>
                <c:pt idx="2">
                  <c:v>8</c:v>
                </c:pt>
                <c:pt idx="3">
                  <c:v>12</c:v>
                </c:pt>
                <c:pt idx="4">
                  <c:v>23</c:v>
                </c:pt>
                <c:pt idx="5">
                  <c:v>9</c:v>
                </c:pt>
                <c:pt idx="6">
                  <c:v>21</c:v>
                </c:pt>
                <c:pt idx="7">
                  <c:v>0</c:v>
                </c:pt>
                <c:pt idx="8">
                  <c:v>12</c:v>
                </c:pt>
                <c:pt idx="9">
                  <c:v>12</c:v>
                </c:pt>
                <c:pt idx="10">
                  <c:v>10</c:v>
                </c:pt>
                <c:pt idx="11">
                  <c:v>30</c:v>
                </c:pt>
                <c:pt idx="12">
                  <c:v>8</c:v>
                </c:pt>
                <c:pt idx="13">
                  <c:v>0</c:v>
                </c:pt>
              </c:numCache>
            </c:numRef>
          </c:val>
        </c:ser>
        <c:ser>
          <c:idx val="4"/>
          <c:order val="4"/>
          <c:tx>
            <c:strRef>
              <c:f>'2801'!$AA$16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'2801'!$V$17:$V$30</c:f>
              <c:strCache>
                <c:ptCount val="14"/>
                <c:pt idx="0">
                  <c:v>Santé</c:v>
                </c:pt>
                <c:pt idx="1">
                  <c:v>Communication, média et multimédia</c:v>
                </c:pt>
                <c:pt idx="2">
                  <c:v>Support à l'entreprise</c:v>
                </c:pt>
                <c:pt idx="3">
                  <c:v>Installation et maintenance</c:v>
                </c:pt>
                <c:pt idx="4">
                  <c:v>Industrie</c:v>
                </c:pt>
                <c:pt idx="5">
                  <c:v>Banque, assurance, immobilier</c:v>
                </c:pt>
                <c:pt idx="6">
                  <c:v>Construction, bâtiment et travaux publics</c:v>
                </c:pt>
                <c:pt idx="7">
                  <c:v>Arts et façonnage d'ouvrages d'art</c:v>
                </c:pt>
                <c:pt idx="8">
                  <c:v>Hôtellerie-restauration, tourisme, loisirs et animation</c:v>
                </c:pt>
                <c:pt idx="9">
                  <c:v>Agriculture et pêche, espaces naturels et espaces verts, soins aux animaux</c:v>
                </c:pt>
                <c:pt idx="10">
                  <c:v>Commerce, vente et grande distribution</c:v>
                </c:pt>
                <c:pt idx="11">
                  <c:v>Services à la personne et à la collectivité</c:v>
                </c:pt>
                <c:pt idx="12">
                  <c:v>Transport et logistique</c:v>
                </c:pt>
                <c:pt idx="13">
                  <c:v>Spectacle</c:v>
                </c:pt>
              </c:strCache>
            </c:strRef>
          </c:cat>
          <c:val>
            <c:numRef>
              <c:f>'2801'!$AA$17:$AA$30</c:f>
              <c:numCache>
                <c:formatCode>0;\-0;;@</c:formatCode>
                <c:ptCount val="14"/>
                <c:pt idx="0">
                  <c:v>8</c:v>
                </c:pt>
                <c:pt idx="1">
                  <c:v>3</c:v>
                </c:pt>
                <c:pt idx="2">
                  <c:v>5</c:v>
                </c:pt>
                <c:pt idx="3">
                  <c:v>3</c:v>
                </c:pt>
                <c:pt idx="4">
                  <c:v>8</c:v>
                </c:pt>
                <c:pt idx="5">
                  <c:v>2</c:v>
                </c:pt>
                <c:pt idx="6">
                  <c:v>2</c:v>
                </c:pt>
                <c:pt idx="7">
                  <c:v>1</c:v>
                </c:pt>
                <c:pt idx="8">
                  <c:v>1</c:v>
                </c:pt>
                <c:pt idx="9">
                  <c:v>1</c:v>
                </c:pt>
                <c:pt idx="10">
                  <c:v>1</c:v>
                </c:pt>
                <c:pt idx="11">
                  <c:v>1</c:v>
                </c:pt>
                <c:pt idx="12">
                  <c:v>0</c:v>
                </c:pt>
                <c:pt idx="13">
                  <c:v>0</c:v>
                </c:pt>
              </c:numCache>
            </c:numRef>
          </c:val>
        </c:ser>
        <c:dLbls>
          <c:showLegendKey val="0"/>
          <c:showVal val="0"/>
          <c:showCatName val="0"/>
          <c:showSerName val="0"/>
          <c:showPercent val="0"/>
          <c:showBubbleSize val="0"/>
        </c:dLbls>
        <c:gapWidth val="130"/>
        <c:overlap val="100"/>
        <c:axId val="1352761984"/>
        <c:axId val="1352766336"/>
      </c:barChart>
      <c:catAx>
        <c:axId val="13527619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6336"/>
        <c:crosses val="autoZero"/>
        <c:auto val="1"/>
        <c:lblAlgn val="ctr"/>
        <c:lblOffset val="100"/>
        <c:noMultiLvlLbl val="0"/>
      </c:catAx>
      <c:valAx>
        <c:axId val="1352766336"/>
        <c:scaling>
          <c:orientation val="minMax"/>
        </c:scaling>
        <c:delete val="1"/>
        <c:axPos val="t"/>
        <c:numFmt formatCode="0%" sourceLinked="1"/>
        <c:majorTickMark val="none"/>
        <c:minorTickMark val="none"/>
        <c:tickLblPos val="nextTo"/>
        <c:crossAx val="135276198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'2802'!$W$16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'2802'!$V$17:$V$30</c:f>
              <c:strCache>
                <c:ptCount val="14"/>
                <c:pt idx="0">
                  <c:v>Banque, assurance, immobilier</c:v>
                </c:pt>
                <c:pt idx="1">
                  <c:v>Installation et maintenance</c:v>
                </c:pt>
                <c:pt idx="2">
                  <c:v>Arts et façonnage d'ouvrages d'art</c:v>
                </c:pt>
                <c:pt idx="3">
                  <c:v>Industrie</c:v>
                </c:pt>
                <c:pt idx="4">
                  <c:v>Communication, média et multimédia</c:v>
                </c:pt>
                <c:pt idx="5">
                  <c:v>Hôtellerie-restauration, tourisme, loisirs et animation</c:v>
                </c:pt>
                <c:pt idx="6">
                  <c:v>Construction, bâtiment et travaux publics</c:v>
                </c:pt>
                <c:pt idx="7">
                  <c:v>Commerce, vente et grande distribution</c:v>
                </c:pt>
                <c:pt idx="8">
                  <c:v>Services à la personne et à la collectivité</c:v>
                </c:pt>
                <c:pt idx="9">
                  <c:v>Transport et logistique</c:v>
                </c:pt>
                <c:pt idx="10">
                  <c:v>Support à l'entreprise</c:v>
                </c:pt>
                <c:pt idx="11">
                  <c:v>Santé</c:v>
                </c:pt>
                <c:pt idx="12">
                  <c:v>Spectacle</c:v>
                </c:pt>
                <c:pt idx="13">
                  <c:v>Agriculture et pêche, espaces naturels et espaces verts, soins aux animaux</c:v>
                </c:pt>
              </c:strCache>
            </c:strRef>
          </c:cat>
          <c:val>
            <c:numRef>
              <c:f>'2802'!$W$17:$W$30</c:f>
              <c:numCache>
                <c:formatCode>0;\-0;;@</c:formatCode>
                <c:ptCount val="14"/>
                <c:pt idx="0">
                  <c:v>6</c:v>
                </c:pt>
                <c:pt idx="1">
                  <c:v>1</c:v>
                </c:pt>
                <c:pt idx="2">
                  <c:v>12</c:v>
                </c:pt>
                <c:pt idx="3">
                  <c:v>27</c:v>
                </c:pt>
                <c:pt idx="4">
                  <c:v>14</c:v>
                </c:pt>
                <c:pt idx="5">
                  <c:v>12</c:v>
                </c:pt>
                <c:pt idx="6">
                  <c:v>4</c:v>
                </c:pt>
                <c:pt idx="7">
                  <c:v>9</c:v>
                </c:pt>
                <c:pt idx="8">
                  <c:v>44</c:v>
                </c:pt>
                <c:pt idx="9">
                  <c:v>21</c:v>
                </c:pt>
                <c:pt idx="10">
                  <c:v>18</c:v>
                </c:pt>
                <c:pt idx="11">
                  <c:v>6</c:v>
                </c:pt>
                <c:pt idx="12">
                  <c:v>20</c:v>
                </c:pt>
                <c:pt idx="13">
                  <c:v>16</c:v>
                </c:pt>
              </c:numCache>
            </c:numRef>
          </c:val>
        </c:ser>
        <c:ser>
          <c:idx val="1"/>
          <c:order val="1"/>
          <c:tx>
            <c:strRef>
              <c:f>'2802'!$X$16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'2802'!$V$17:$V$30</c:f>
              <c:strCache>
                <c:ptCount val="14"/>
                <c:pt idx="0">
                  <c:v>Banque, assurance, immobilier</c:v>
                </c:pt>
                <c:pt idx="1">
                  <c:v>Installation et maintenance</c:v>
                </c:pt>
                <c:pt idx="2">
                  <c:v>Arts et façonnage d'ouvrages d'art</c:v>
                </c:pt>
                <c:pt idx="3">
                  <c:v>Industrie</c:v>
                </c:pt>
                <c:pt idx="4">
                  <c:v>Communication, média et multimédia</c:v>
                </c:pt>
                <c:pt idx="5">
                  <c:v>Hôtellerie-restauration, tourisme, loisirs et animation</c:v>
                </c:pt>
                <c:pt idx="6">
                  <c:v>Construction, bâtiment et travaux publics</c:v>
                </c:pt>
                <c:pt idx="7">
                  <c:v>Commerce, vente et grande distribution</c:v>
                </c:pt>
                <c:pt idx="8">
                  <c:v>Services à la personne et à la collectivité</c:v>
                </c:pt>
                <c:pt idx="9">
                  <c:v>Transport et logistique</c:v>
                </c:pt>
                <c:pt idx="10">
                  <c:v>Support à l'entreprise</c:v>
                </c:pt>
                <c:pt idx="11">
                  <c:v>Santé</c:v>
                </c:pt>
                <c:pt idx="12">
                  <c:v>Spectacle</c:v>
                </c:pt>
                <c:pt idx="13">
                  <c:v>Agriculture et pêche, espaces naturels et espaces verts, soins aux animaux</c:v>
                </c:pt>
              </c:strCache>
            </c:strRef>
          </c:cat>
          <c:val>
            <c:numRef>
              <c:f>'2802'!$X$17:$X$30</c:f>
              <c:numCache>
                <c:formatCode>0;\-0;;@</c:formatCode>
                <c:ptCount val="14"/>
                <c:pt idx="0">
                  <c:v>1</c:v>
                </c:pt>
                <c:pt idx="1">
                  <c:v>3</c:v>
                </c:pt>
                <c:pt idx="2">
                  <c:v>0</c:v>
                </c:pt>
                <c:pt idx="3">
                  <c:v>8</c:v>
                </c:pt>
                <c:pt idx="4">
                  <c:v>0</c:v>
                </c:pt>
                <c:pt idx="5">
                  <c:v>3</c:v>
                </c:pt>
                <c:pt idx="6">
                  <c:v>2</c:v>
                </c:pt>
                <c:pt idx="7">
                  <c:v>13</c:v>
                </c:pt>
                <c:pt idx="8">
                  <c:v>5</c:v>
                </c:pt>
                <c:pt idx="9">
                  <c:v>0</c:v>
                </c:pt>
                <c:pt idx="10">
                  <c:v>13</c:v>
                </c:pt>
                <c:pt idx="11">
                  <c:v>1</c:v>
                </c:pt>
                <c:pt idx="12">
                  <c:v>0</c:v>
                </c:pt>
                <c:pt idx="13">
                  <c:v>5</c:v>
                </c:pt>
              </c:numCache>
            </c:numRef>
          </c:val>
        </c:ser>
        <c:ser>
          <c:idx val="2"/>
          <c:order val="2"/>
          <c:tx>
            <c:strRef>
              <c:f>'2802'!$Y$16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'2802'!$V$17:$V$30</c:f>
              <c:strCache>
                <c:ptCount val="14"/>
                <c:pt idx="0">
                  <c:v>Banque, assurance, immobilier</c:v>
                </c:pt>
                <c:pt idx="1">
                  <c:v>Installation et maintenance</c:v>
                </c:pt>
                <c:pt idx="2">
                  <c:v>Arts et façonnage d'ouvrages d'art</c:v>
                </c:pt>
                <c:pt idx="3">
                  <c:v>Industrie</c:v>
                </c:pt>
                <c:pt idx="4">
                  <c:v>Communication, média et multimédia</c:v>
                </c:pt>
                <c:pt idx="5">
                  <c:v>Hôtellerie-restauration, tourisme, loisirs et animation</c:v>
                </c:pt>
                <c:pt idx="6">
                  <c:v>Construction, bâtiment et travaux publics</c:v>
                </c:pt>
                <c:pt idx="7">
                  <c:v>Commerce, vente et grande distribution</c:v>
                </c:pt>
                <c:pt idx="8">
                  <c:v>Services à la personne et à la collectivité</c:v>
                </c:pt>
                <c:pt idx="9">
                  <c:v>Transport et logistique</c:v>
                </c:pt>
                <c:pt idx="10">
                  <c:v>Support à l'entreprise</c:v>
                </c:pt>
                <c:pt idx="11">
                  <c:v>Santé</c:v>
                </c:pt>
                <c:pt idx="12">
                  <c:v>Spectacle</c:v>
                </c:pt>
                <c:pt idx="13">
                  <c:v>Agriculture et pêche, espaces naturels et espaces verts, soins aux animaux</c:v>
                </c:pt>
              </c:strCache>
            </c:strRef>
          </c:cat>
          <c:val>
            <c:numRef>
              <c:f>'2802'!$Y$17:$Y$30</c:f>
              <c:numCache>
                <c:formatCode>0;\-0;;@</c:formatCode>
                <c:ptCount val="14"/>
                <c:pt idx="0">
                  <c:v>1</c:v>
                </c:pt>
                <c:pt idx="1">
                  <c:v>3</c:v>
                </c:pt>
                <c:pt idx="2">
                  <c:v>2</c:v>
                </c:pt>
                <c:pt idx="3">
                  <c:v>14</c:v>
                </c:pt>
                <c:pt idx="4">
                  <c:v>0</c:v>
                </c:pt>
                <c:pt idx="5">
                  <c:v>6</c:v>
                </c:pt>
                <c:pt idx="6">
                  <c:v>13</c:v>
                </c:pt>
                <c:pt idx="7">
                  <c:v>9</c:v>
                </c:pt>
                <c:pt idx="8">
                  <c:v>6</c:v>
                </c:pt>
                <c:pt idx="9">
                  <c:v>8</c:v>
                </c:pt>
                <c:pt idx="10">
                  <c:v>3</c:v>
                </c:pt>
                <c:pt idx="11">
                  <c:v>17</c:v>
                </c:pt>
                <c:pt idx="12">
                  <c:v>1</c:v>
                </c:pt>
                <c:pt idx="13">
                  <c:v>6</c:v>
                </c:pt>
              </c:numCache>
            </c:numRef>
          </c:val>
        </c:ser>
        <c:ser>
          <c:idx val="3"/>
          <c:order val="3"/>
          <c:tx>
            <c:strRef>
              <c:f>'2802'!$Z$16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'2802'!$V$17:$V$30</c:f>
              <c:strCache>
                <c:ptCount val="14"/>
                <c:pt idx="0">
                  <c:v>Banque, assurance, immobilier</c:v>
                </c:pt>
                <c:pt idx="1">
                  <c:v>Installation et maintenance</c:v>
                </c:pt>
                <c:pt idx="2">
                  <c:v>Arts et façonnage d'ouvrages d'art</c:v>
                </c:pt>
                <c:pt idx="3">
                  <c:v>Industrie</c:v>
                </c:pt>
                <c:pt idx="4">
                  <c:v>Communication, média et multimédia</c:v>
                </c:pt>
                <c:pt idx="5">
                  <c:v>Hôtellerie-restauration, tourisme, loisirs et animation</c:v>
                </c:pt>
                <c:pt idx="6">
                  <c:v>Construction, bâtiment et travaux publics</c:v>
                </c:pt>
                <c:pt idx="7">
                  <c:v>Commerce, vente et grande distribution</c:v>
                </c:pt>
                <c:pt idx="8">
                  <c:v>Services à la personne et à la collectivité</c:v>
                </c:pt>
                <c:pt idx="9">
                  <c:v>Transport et logistique</c:v>
                </c:pt>
                <c:pt idx="10">
                  <c:v>Support à l'entreprise</c:v>
                </c:pt>
                <c:pt idx="11">
                  <c:v>Santé</c:v>
                </c:pt>
                <c:pt idx="12">
                  <c:v>Spectacle</c:v>
                </c:pt>
                <c:pt idx="13">
                  <c:v>Agriculture et pêche, espaces naturels et espaces verts, soins aux animaux</c:v>
                </c:pt>
              </c:strCache>
            </c:strRef>
          </c:cat>
          <c:val>
            <c:numRef>
              <c:f>'2802'!$Z$17:$Z$30</c:f>
              <c:numCache>
                <c:formatCode>0;\-0;;@</c:formatCode>
                <c:ptCount val="14"/>
                <c:pt idx="0">
                  <c:v>10</c:v>
                </c:pt>
                <c:pt idx="1">
                  <c:v>14</c:v>
                </c:pt>
                <c:pt idx="2">
                  <c:v>2</c:v>
                </c:pt>
                <c:pt idx="3">
                  <c:v>32</c:v>
                </c:pt>
                <c:pt idx="4">
                  <c:v>6</c:v>
                </c:pt>
                <c:pt idx="5">
                  <c:v>6</c:v>
                </c:pt>
                <c:pt idx="6">
                  <c:v>16</c:v>
                </c:pt>
                <c:pt idx="7">
                  <c:v>5</c:v>
                </c:pt>
                <c:pt idx="8">
                  <c:v>12</c:v>
                </c:pt>
                <c:pt idx="9">
                  <c:v>6</c:v>
                </c:pt>
                <c:pt idx="10">
                  <c:v>8</c:v>
                </c:pt>
                <c:pt idx="11">
                  <c:v>7</c:v>
                </c:pt>
                <c:pt idx="12">
                  <c:v>1</c:v>
                </c:pt>
                <c:pt idx="13">
                  <c:v>3</c:v>
                </c:pt>
              </c:numCache>
            </c:numRef>
          </c:val>
        </c:ser>
        <c:ser>
          <c:idx val="4"/>
          <c:order val="4"/>
          <c:tx>
            <c:strRef>
              <c:f>'2802'!$AA$16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'2802'!$V$17:$V$30</c:f>
              <c:strCache>
                <c:ptCount val="14"/>
                <c:pt idx="0">
                  <c:v>Banque, assurance, immobilier</c:v>
                </c:pt>
                <c:pt idx="1">
                  <c:v>Installation et maintenance</c:v>
                </c:pt>
                <c:pt idx="2">
                  <c:v>Arts et façonnage d'ouvrages d'art</c:v>
                </c:pt>
                <c:pt idx="3">
                  <c:v>Industrie</c:v>
                </c:pt>
                <c:pt idx="4">
                  <c:v>Communication, média et multimédia</c:v>
                </c:pt>
                <c:pt idx="5">
                  <c:v>Hôtellerie-restauration, tourisme, loisirs et animation</c:v>
                </c:pt>
                <c:pt idx="6">
                  <c:v>Construction, bâtiment et travaux publics</c:v>
                </c:pt>
                <c:pt idx="7">
                  <c:v>Commerce, vente et grande distribution</c:v>
                </c:pt>
                <c:pt idx="8">
                  <c:v>Services à la personne et à la collectivité</c:v>
                </c:pt>
                <c:pt idx="9">
                  <c:v>Transport et logistique</c:v>
                </c:pt>
                <c:pt idx="10">
                  <c:v>Support à l'entreprise</c:v>
                </c:pt>
                <c:pt idx="11">
                  <c:v>Santé</c:v>
                </c:pt>
                <c:pt idx="12">
                  <c:v>Spectacle</c:v>
                </c:pt>
                <c:pt idx="13">
                  <c:v>Agriculture et pêche, espaces naturels et espaces verts, soins aux animaux</c:v>
                </c:pt>
              </c:strCache>
            </c:strRef>
          </c:cat>
          <c:val>
            <c:numRef>
              <c:f>'2802'!$AA$17:$AA$30</c:f>
              <c:numCache>
                <c:formatCode>0;\-0;;@</c:formatCode>
                <c:ptCount val="14"/>
                <c:pt idx="0">
                  <c:v>7</c:v>
                </c:pt>
                <c:pt idx="1">
                  <c:v>7</c:v>
                </c:pt>
                <c:pt idx="2">
                  <c:v>3</c:v>
                </c:pt>
                <c:pt idx="3">
                  <c:v>13</c:v>
                </c:pt>
                <c:pt idx="4">
                  <c:v>3</c:v>
                </c:pt>
                <c:pt idx="5">
                  <c:v>3</c:v>
                </c:pt>
                <c:pt idx="6">
                  <c:v>3</c:v>
                </c:pt>
                <c:pt idx="7">
                  <c:v>3</c:v>
                </c:pt>
                <c:pt idx="8">
                  <c:v>4</c:v>
                </c:pt>
                <c:pt idx="9">
                  <c:v>2</c:v>
                </c:pt>
                <c:pt idx="10">
                  <c:v>2</c:v>
                </c:pt>
                <c:pt idx="11">
                  <c:v>1</c:v>
                </c:pt>
                <c:pt idx="12">
                  <c:v>0</c:v>
                </c:pt>
                <c:pt idx="13">
                  <c:v>0</c:v>
                </c:pt>
              </c:numCache>
            </c:numRef>
          </c:val>
        </c:ser>
        <c:dLbls>
          <c:showLegendKey val="0"/>
          <c:showVal val="0"/>
          <c:showCatName val="0"/>
          <c:showSerName val="0"/>
          <c:showPercent val="0"/>
          <c:showBubbleSize val="0"/>
        </c:dLbls>
        <c:gapWidth val="130"/>
        <c:overlap val="100"/>
        <c:axId val="1352769056"/>
        <c:axId val="1352764704"/>
      </c:barChart>
      <c:catAx>
        <c:axId val="13527690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4704"/>
        <c:crosses val="autoZero"/>
        <c:auto val="1"/>
        <c:lblAlgn val="ctr"/>
        <c:lblOffset val="100"/>
        <c:noMultiLvlLbl val="0"/>
      </c:catAx>
      <c:valAx>
        <c:axId val="1352764704"/>
        <c:scaling>
          <c:orientation val="minMax"/>
        </c:scaling>
        <c:delete val="1"/>
        <c:axPos val="t"/>
        <c:numFmt formatCode="0%" sourceLinked="1"/>
        <c:majorTickMark val="none"/>
        <c:minorTickMark val="none"/>
        <c:tickLblPos val="nextTo"/>
        <c:crossAx val="135276905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17725311310906"/>
          <c:y val="7.2140766649411311E-2"/>
          <c:w val="0.57282274688689094"/>
          <c:h val="0.88237815615920345"/>
        </c:manualLayout>
      </c:layout>
      <c:barChart>
        <c:barDir val="bar"/>
        <c:grouping val="percentStacked"/>
        <c:varyColors val="0"/>
        <c:ser>
          <c:idx val="0"/>
          <c:order val="0"/>
          <c:tx>
            <c:strRef>
              <c:f>'2803'!$W$16</c:f>
              <c:strCache>
                <c:ptCount val="1"/>
                <c:pt idx="0">
                  <c:v>Indicateur de tension inférieur à -1</c:v>
                </c:pt>
              </c:strCache>
            </c:strRef>
          </c:tx>
          <c:spPr>
            <a:solidFill>
              <a:srgbClr val="33B7B7"/>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'2803'!$V$17:$V$30</c:f>
              <c:strCache>
                <c:ptCount val="14"/>
                <c:pt idx="0">
                  <c:v>Santé</c:v>
                </c:pt>
                <c:pt idx="1">
                  <c:v>Installation et maintenance</c:v>
                </c:pt>
                <c:pt idx="2">
                  <c:v>Industrie</c:v>
                </c:pt>
                <c:pt idx="3">
                  <c:v>Construction, bâtiment et travaux publics</c:v>
                </c:pt>
                <c:pt idx="4">
                  <c:v>Arts et façonnage d'ouvrages d'art</c:v>
                </c:pt>
                <c:pt idx="5">
                  <c:v>Commerce, vente et grande distribution</c:v>
                </c:pt>
                <c:pt idx="6">
                  <c:v>Support à l'entreprise</c:v>
                </c:pt>
                <c:pt idx="7">
                  <c:v>Services à la personne et à la collectivité</c:v>
                </c:pt>
                <c:pt idx="8">
                  <c:v>Transport et logistique</c:v>
                </c:pt>
                <c:pt idx="9">
                  <c:v>Spectacle</c:v>
                </c:pt>
                <c:pt idx="10">
                  <c:v>Hôtellerie-restauration, tourisme, loisirs et animation</c:v>
                </c:pt>
                <c:pt idx="11">
                  <c:v>Communication, média et multimédia</c:v>
                </c:pt>
                <c:pt idx="12">
                  <c:v>Banque, assurance, immobilier</c:v>
                </c:pt>
                <c:pt idx="13">
                  <c:v>Agriculture et pêche, espaces naturels et espaces verts, soins aux animaux</c:v>
                </c:pt>
              </c:strCache>
            </c:strRef>
          </c:cat>
          <c:val>
            <c:numRef>
              <c:f>'2803'!$W$17:$W$30</c:f>
              <c:numCache>
                <c:formatCode>0;\-0;;@</c:formatCode>
                <c:ptCount val="14"/>
                <c:pt idx="0">
                  <c:v>3</c:v>
                </c:pt>
                <c:pt idx="1">
                  <c:v>1</c:v>
                </c:pt>
                <c:pt idx="2">
                  <c:v>16</c:v>
                </c:pt>
                <c:pt idx="3">
                  <c:v>1</c:v>
                </c:pt>
                <c:pt idx="4">
                  <c:v>11</c:v>
                </c:pt>
                <c:pt idx="5">
                  <c:v>11</c:v>
                </c:pt>
                <c:pt idx="6">
                  <c:v>20</c:v>
                </c:pt>
                <c:pt idx="7">
                  <c:v>36</c:v>
                </c:pt>
                <c:pt idx="8">
                  <c:v>13</c:v>
                </c:pt>
                <c:pt idx="9">
                  <c:v>20</c:v>
                </c:pt>
                <c:pt idx="10">
                  <c:v>12</c:v>
                </c:pt>
                <c:pt idx="11">
                  <c:v>10</c:v>
                </c:pt>
                <c:pt idx="12">
                  <c:v>16</c:v>
                </c:pt>
                <c:pt idx="13">
                  <c:v>4</c:v>
                </c:pt>
              </c:numCache>
            </c:numRef>
          </c:val>
        </c:ser>
        <c:ser>
          <c:idx val="1"/>
          <c:order val="1"/>
          <c:tx>
            <c:strRef>
              <c:f>'2803'!$X$16</c:f>
              <c:strCache>
                <c:ptCount val="1"/>
                <c:pt idx="0">
                  <c:v>Indicateur de tension entre 
-1 et 0</c:v>
                </c:pt>
              </c:strCache>
            </c:strRef>
          </c:tx>
          <c:spPr>
            <a:solidFill>
              <a:srgbClr val="8BD2D4"/>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'2803'!$V$17:$V$30</c:f>
              <c:strCache>
                <c:ptCount val="14"/>
                <c:pt idx="0">
                  <c:v>Santé</c:v>
                </c:pt>
                <c:pt idx="1">
                  <c:v>Installation et maintenance</c:v>
                </c:pt>
                <c:pt idx="2">
                  <c:v>Industrie</c:v>
                </c:pt>
                <c:pt idx="3">
                  <c:v>Construction, bâtiment et travaux publics</c:v>
                </c:pt>
                <c:pt idx="4">
                  <c:v>Arts et façonnage d'ouvrages d'art</c:v>
                </c:pt>
                <c:pt idx="5">
                  <c:v>Commerce, vente et grande distribution</c:v>
                </c:pt>
                <c:pt idx="6">
                  <c:v>Support à l'entreprise</c:v>
                </c:pt>
                <c:pt idx="7">
                  <c:v>Services à la personne et à la collectivité</c:v>
                </c:pt>
                <c:pt idx="8">
                  <c:v>Transport et logistique</c:v>
                </c:pt>
                <c:pt idx="9">
                  <c:v>Spectacle</c:v>
                </c:pt>
                <c:pt idx="10">
                  <c:v>Hôtellerie-restauration, tourisme, loisirs et animation</c:v>
                </c:pt>
                <c:pt idx="11">
                  <c:v>Communication, média et multimédia</c:v>
                </c:pt>
                <c:pt idx="12">
                  <c:v>Banque, assurance, immobilier</c:v>
                </c:pt>
                <c:pt idx="13">
                  <c:v>Agriculture et pêche, espaces naturels et espaces verts, soins aux animaux</c:v>
                </c:pt>
              </c:strCache>
            </c:strRef>
          </c:cat>
          <c:val>
            <c:numRef>
              <c:f>'2803'!$X$17:$X$30</c:f>
              <c:numCache>
                <c:formatCode>0;\-0;;@</c:formatCode>
                <c:ptCount val="14"/>
                <c:pt idx="0">
                  <c:v>1</c:v>
                </c:pt>
                <c:pt idx="1">
                  <c:v>3</c:v>
                </c:pt>
                <c:pt idx="2">
                  <c:v>18</c:v>
                </c:pt>
                <c:pt idx="3">
                  <c:v>3</c:v>
                </c:pt>
                <c:pt idx="4">
                  <c:v>3</c:v>
                </c:pt>
                <c:pt idx="5">
                  <c:v>10</c:v>
                </c:pt>
                <c:pt idx="6">
                  <c:v>12</c:v>
                </c:pt>
                <c:pt idx="7">
                  <c:v>7</c:v>
                </c:pt>
                <c:pt idx="8">
                  <c:v>7</c:v>
                </c:pt>
                <c:pt idx="9">
                  <c:v>1</c:v>
                </c:pt>
                <c:pt idx="10">
                  <c:v>3</c:v>
                </c:pt>
                <c:pt idx="11">
                  <c:v>4</c:v>
                </c:pt>
                <c:pt idx="12">
                  <c:v>3</c:v>
                </c:pt>
                <c:pt idx="13">
                  <c:v>4</c:v>
                </c:pt>
              </c:numCache>
            </c:numRef>
          </c:val>
        </c:ser>
        <c:ser>
          <c:idx val="2"/>
          <c:order val="2"/>
          <c:tx>
            <c:strRef>
              <c:f>'2803'!$Y$16</c:f>
              <c:strCache>
                <c:ptCount val="1"/>
                <c:pt idx="0">
                  <c:v>Indicateur de tension entre 
0 et 1</c:v>
                </c:pt>
              </c:strCache>
            </c:strRef>
          </c:tx>
          <c:spPr>
            <a:solidFill>
              <a:schemeClr val="bg1">
                <a:lumMod val="7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'2803'!$V$17:$V$30</c:f>
              <c:strCache>
                <c:ptCount val="14"/>
                <c:pt idx="0">
                  <c:v>Santé</c:v>
                </c:pt>
                <c:pt idx="1">
                  <c:v>Installation et maintenance</c:v>
                </c:pt>
                <c:pt idx="2">
                  <c:v>Industrie</c:v>
                </c:pt>
                <c:pt idx="3">
                  <c:v>Construction, bâtiment et travaux publics</c:v>
                </c:pt>
                <c:pt idx="4">
                  <c:v>Arts et façonnage d'ouvrages d'art</c:v>
                </c:pt>
                <c:pt idx="5">
                  <c:v>Commerce, vente et grande distribution</c:v>
                </c:pt>
                <c:pt idx="6">
                  <c:v>Support à l'entreprise</c:v>
                </c:pt>
                <c:pt idx="7">
                  <c:v>Services à la personne et à la collectivité</c:v>
                </c:pt>
                <c:pt idx="8">
                  <c:v>Transport et logistique</c:v>
                </c:pt>
                <c:pt idx="9">
                  <c:v>Spectacle</c:v>
                </c:pt>
                <c:pt idx="10">
                  <c:v>Hôtellerie-restauration, tourisme, loisirs et animation</c:v>
                </c:pt>
                <c:pt idx="11">
                  <c:v>Communication, média et multimédia</c:v>
                </c:pt>
                <c:pt idx="12">
                  <c:v>Banque, assurance, immobilier</c:v>
                </c:pt>
                <c:pt idx="13">
                  <c:v>Agriculture et pêche, espaces naturels et espaces verts, soins aux animaux</c:v>
                </c:pt>
              </c:strCache>
            </c:strRef>
          </c:cat>
          <c:val>
            <c:numRef>
              <c:f>'2803'!$Y$17:$Y$30</c:f>
              <c:numCache>
                <c:formatCode>0;\-0;;@</c:formatCode>
                <c:ptCount val="14"/>
                <c:pt idx="0">
                  <c:v>4</c:v>
                </c:pt>
                <c:pt idx="1">
                  <c:v>8</c:v>
                </c:pt>
                <c:pt idx="2">
                  <c:v>16</c:v>
                </c:pt>
                <c:pt idx="3">
                  <c:v>12</c:v>
                </c:pt>
                <c:pt idx="4">
                  <c:v>0</c:v>
                </c:pt>
                <c:pt idx="5">
                  <c:v>13</c:v>
                </c:pt>
                <c:pt idx="6">
                  <c:v>8</c:v>
                </c:pt>
                <c:pt idx="7">
                  <c:v>10</c:v>
                </c:pt>
                <c:pt idx="8">
                  <c:v>5</c:v>
                </c:pt>
                <c:pt idx="9">
                  <c:v>0</c:v>
                </c:pt>
                <c:pt idx="10">
                  <c:v>8</c:v>
                </c:pt>
                <c:pt idx="11">
                  <c:v>2</c:v>
                </c:pt>
                <c:pt idx="12">
                  <c:v>1</c:v>
                </c:pt>
                <c:pt idx="13">
                  <c:v>9</c:v>
                </c:pt>
              </c:numCache>
            </c:numRef>
          </c:val>
        </c:ser>
        <c:ser>
          <c:idx val="3"/>
          <c:order val="3"/>
          <c:tx>
            <c:strRef>
              <c:f>'2803'!$Z$16</c:f>
              <c:strCache>
                <c:ptCount val="1"/>
                <c:pt idx="0">
                  <c:v>Indicateur de tension entre 
1 et 2</c:v>
                </c:pt>
              </c:strCache>
            </c:strRef>
          </c:tx>
          <c:spPr>
            <a:solidFill>
              <a:srgbClr val="A2BDE2"/>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'2803'!$V$17:$V$30</c:f>
              <c:strCache>
                <c:ptCount val="14"/>
                <c:pt idx="0">
                  <c:v>Santé</c:v>
                </c:pt>
                <c:pt idx="1">
                  <c:v>Installation et maintenance</c:v>
                </c:pt>
                <c:pt idx="2">
                  <c:v>Industrie</c:v>
                </c:pt>
                <c:pt idx="3">
                  <c:v>Construction, bâtiment et travaux publics</c:v>
                </c:pt>
                <c:pt idx="4">
                  <c:v>Arts et façonnage d'ouvrages d'art</c:v>
                </c:pt>
                <c:pt idx="5">
                  <c:v>Commerce, vente et grande distribution</c:v>
                </c:pt>
                <c:pt idx="6">
                  <c:v>Support à l'entreprise</c:v>
                </c:pt>
                <c:pt idx="7">
                  <c:v>Services à la personne et à la collectivité</c:v>
                </c:pt>
                <c:pt idx="8">
                  <c:v>Transport et logistique</c:v>
                </c:pt>
                <c:pt idx="9">
                  <c:v>Spectacle</c:v>
                </c:pt>
                <c:pt idx="10">
                  <c:v>Hôtellerie-restauration, tourisme, loisirs et animation</c:v>
                </c:pt>
                <c:pt idx="11">
                  <c:v>Communication, média et multimédia</c:v>
                </c:pt>
                <c:pt idx="12">
                  <c:v>Banque, assurance, immobilier</c:v>
                </c:pt>
                <c:pt idx="13">
                  <c:v>Agriculture et pêche, espaces naturels et espaces verts, soins aux animaux</c:v>
                </c:pt>
              </c:strCache>
            </c:strRef>
          </c:cat>
          <c:val>
            <c:numRef>
              <c:f>'2803'!$Z$17:$Z$30</c:f>
              <c:numCache>
                <c:formatCode>0;\-0;;@</c:formatCode>
                <c:ptCount val="14"/>
                <c:pt idx="0">
                  <c:v>19</c:v>
                </c:pt>
                <c:pt idx="1">
                  <c:v>13</c:v>
                </c:pt>
                <c:pt idx="2">
                  <c:v>37</c:v>
                </c:pt>
                <c:pt idx="3">
                  <c:v>20</c:v>
                </c:pt>
                <c:pt idx="4">
                  <c:v>4</c:v>
                </c:pt>
                <c:pt idx="5">
                  <c:v>3</c:v>
                </c:pt>
                <c:pt idx="6">
                  <c:v>3</c:v>
                </c:pt>
                <c:pt idx="7">
                  <c:v>17</c:v>
                </c:pt>
                <c:pt idx="8">
                  <c:v>12</c:v>
                </c:pt>
                <c:pt idx="9">
                  <c:v>1</c:v>
                </c:pt>
                <c:pt idx="10">
                  <c:v>7</c:v>
                </c:pt>
                <c:pt idx="11">
                  <c:v>7</c:v>
                </c:pt>
                <c:pt idx="12">
                  <c:v>5</c:v>
                </c:pt>
                <c:pt idx="13">
                  <c:v>13</c:v>
                </c:pt>
              </c:numCache>
            </c:numRef>
          </c:val>
        </c:ser>
        <c:ser>
          <c:idx val="4"/>
          <c:order val="4"/>
          <c:tx>
            <c:strRef>
              <c:f>'2803'!$AA$16</c:f>
              <c:strCache>
                <c:ptCount val="1"/>
                <c:pt idx="0">
                  <c:v>Indicateur de tension supérieur à 2</c:v>
                </c:pt>
              </c:strCache>
            </c:strRef>
          </c:tx>
          <c:spPr>
            <a:solidFill>
              <a:srgbClr val="4576B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'2803'!$V$17:$V$30</c:f>
              <c:strCache>
                <c:ptCount val="14"/>
                <c:pt idx="0">
                  <c:v>Santé</c:v>
                </c:pt>
                <c:pt idx="1">
                  <c:v>Installation et maintenance</c:v>
                </c:pt>
                <c:pt idx="2">
                  <c:v>Industrie</c:v>
                </c:pt>
                <c:pt idx="3">
                  <c:v>Construction, bâtiment et travaux publics</c:v>
                </c:pt>
                <c:pt idx="4">
                  <c:v>Arts et façonnage d'ouvrages d'art</c:v>
                </c:pt>
                <c:pt idx="5">
                  <c:v>Commerce, vente et grande distribution</c:v>
                </c:pt>
                <c:pt idx="6">
                  <c:v>Support à l'entreprise</c:v>
                </c:pt>
                <c:pt idx="7">
                  <c:v>Services à la personne et à la collectivité</c:v>
                </c:pt>
                <c:pt idx="8">
                  <c:v>Transport et logistique</c:v>
                </c:pt>
                <c:pt idx="9">
                  <c:v>Spectacle</c:v>
                </c:pt>
                <c:pt idx="10">
                  <c:v>Hôtellerie-restauration, tourisme, loisirs et animation</c:v>
                </c:pt>
                <c:pt idx="11">
                  <c:v>Communication, média et multimédia</c:v>
                </c:pt>
                <c:pt idx="12">
                  <c:v>Banque, assurance, immobilier</c:v>
                </c:pt>
                <c:pt idx="13">
                  <c:v>Agriculture et pêche, espaces naturels et espaces verts, soins aux animaux</c:v>
                </c:pt>
              </c:strCache>
            </c:strRef>
          </c:cat>
          <c:val>
            <c:numRef>
              <c:f>'2803'!$AA$17:$AA$30</c:f>
              <c:numCache>
                <c:formatCode>0;\-0;;@</c:formatCode>
                <c:ptCount val="14"/>
                <c:pt idx="0">
                  <c:v>5</c:v>
                </c:pt>
                <c:pt idx="1">
                  <c:v>3</c:v>
                </c:pt>
                <c:pt idx="2">
                  <c:v>7</c:v>
                </c:pt>
                <c:pt idx="3">
                  <c:v>2</c:v>
                </c:pt>
                <c:pt idx="4">
                  <c:v>1</c:v>
                </c:pt>
                <c:pt idx="5">
                  <c:v>2</c:v>
                </c:pt>
                <c:pt idx="6">
                  <c:v>1</c:v>
                </c:pt>
                <c:pt idx="7">
                  <c:v>1</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130"/>
        <c:overlap val="100"/>
        <c:axId val="1352765248"/>
        <c:axId val="1352762528"/>
      </c:barChart>
      <c:catAx>
        <c:axId val="13527652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352762528"/>
        <c:crosses val="autoZero"/>
        <c:auto val="1"/>
        <c:lblAlgn val="ctr"/>
        <c:lblOffset val="100"/>
        <c:noMultiLvlLbl val="0"/>
      </c:catAx>
      <c:valAx>
        <c:axId val="1352762528"/>
        <c:scaling>
          <c:orientation val="minMax"/>
        </c:scaling>
        <c:delete val="1"/>
        <c:axPos val="t"/>
        <c:numFmt formatCode="0%" sourceLinked="1"/>
        <c:majorTickMark val="none"/>
        <c:minorTickMark val="none"/>
        <c:tickLblPos val="nextTo"/>
        <c:crossAx val="135276524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M&#233;thodologie!A1"/><Relationship Id="rId3" Type="http://schemas.openxmlformats.org/officeDocument/2006/relationships/hyperlink" Target="#'14'!A1"/><Relationship Id="rId7" Type="http://schemas.openxmlformats.org/officeDocument/2006/relationships/hyperlink" Target="#'50'!A1"/><Relationship Id="rId12" Type="http://schemas.openxmlformats.org/officeDocument/2006/relationships/image" Target="../media/image6.png"/><Relationship Id="rId17" Type="http://schemas.openxmlformats.org/officeDocument/2006/relationships/hyperlink" Target="mailto:stats.normandie@pole-emploi.fr" TargetMode="External"/><Relationship Id="rId2" Type="http://schemas.openxmlformats.org/officeDocument/2006/relationships/image" Target="../media/image1.png"/><Relationship Id="rId16" Type="http://schemas.openxmlformats.org/officeDocument/2006/relationships/hyperlink" Target="https://www.pole-emploi.fr/region/normandie/" TargetMode="External"/><Relationship Id="rId1" Type="http://schemas.openxmlformats.org/officeDocument/2006/relationships/hyperlink" Target="#Normandie!A1"/><Relationship Id="rId6" Type="http://schemas.openxmlformats.org/officeDocument/2006/relationships/image" Target="../media/image3.png"/><Relationship Id="rId11" Type="http://schemas.openxmlformats.org/officeDocument/2006/relationships/hyperlink" Target="#'61'!A1"/><Relationship Id="rId5" Type="http://schemas.openxmlformats.org/officeDocument/2006/relationships/hyperlink" Target="#'27'!A1"/><Relationship Id="rId15" Type="http://schemas.openxmlformats.org/officeDocument/2006/relationships/image" Target="../media/image8.png"/><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76'!A1"/><Relationship Id="rId14" Type="http://schemas.openxmlformats.org/officeDocument/2006/relationships/image" Target="../media/image7.png"/></Relationships>
</file>

<file path=xl/drawings/_rels/drawing10.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8.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1.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9.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2.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0.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3.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1.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4.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2.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5.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3.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6.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4.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7.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5.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_rels/drawing18.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6.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19.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7.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hyperlink" Target="https://dares.travail-emploi.gouv.fr/IMG/pdf/dares_note_methodologique_sur_l_analyse_des_tensions_sur_le_marche_du_travail_v2.pdf" TargetMode="External"/></Relationships>
</file>

<file path=xl/drawings/_rels/drawing20.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8.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21.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19.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22.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0.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23.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1.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27'!A1"/></Relationships>
</file>

<file path=xl/drawings/_rels/drawing24.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2.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14'!A1"/></Relationships>
</file>

<file path=xl/drawings/_rels/drawing25.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3.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14'!A1"/></Relationships>
</file>

<file path=xl/drawings/_rels/drawing26.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4.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14'!A1"/></Relationships>
</file>

<file path=xl/drawings/_rels/drawing27.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5.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14'!A1"/></Relationships>
</file>

<file path=xl/drawings/_rels/drawing28.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6.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14'!A1"/></Relationships>
</file>

<file path=xl/drawings/_rels/drawing29.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7.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50'!A1"/></Relationships>
</file>

<file path=xl/drawings/_rels/drawing3.xml.rels><?xml version="1.0" encoding="UTF-8" standalone="yes"?>
<Relationships xmlns="http://schemas.openxmlformats.org/package/2006/relationships"><Relationship Id="rId3" Type="http://schemas.openxmlformats.org/officeDocument/2006/relationships/hyperlink" Target="#M&#233;thodologie!A1"/><Relationship Id="rId2" Type="http://schemas.openxmlformats.org/officeDocument/2006/relationships/image" Target="../media/image9.png"/><Relationship Id="rId1" Type="http://schemas.openxmlformats.org/officeDocument/2006/relationships/chart" Target="../charts/chart1.xml"/><Relationship Id="rId6" Type="http://schemas.openxmlformats.org/officeDocument/2006/relationships/image" Target="../media/image10.png"/><Relationship Id="rId5" Type="http://schemas.openxmlformats.org/officeDocument/2006/relationships/hyperlink" Target="#Sommaire!A1"/><Relationship Id="rId4" Type="http://schemas.openxmlformats.org/officeDocument/2006/relationships/hyperlink" Target="#M&#233;thodo!A1"/></Relationships>
</file>

<file path=xl/drawings/_rels/drawing30.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8.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50'!A1"/></Relationships>
</file>

<file path=xl/drawings/_rels/drawing31.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29.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50'!A1"/></Relationships>
</file>

<file path=xl/drawings/_rels/drawing32.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30.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61'!A1"/></Relationships>
</file>

<file path=xl/drawings/_rels/drawing33.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31.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61'!A1"/></Relationships>
</file>

<file path=xl/drawings/_rels/drawing34.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32.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61'!A1"/></Relationships>
</file>

<file path=xl/drawings/_rels/drawing35.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33.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61'!A1"/></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233;thodo!A1"/><Relationship Id="rId7" Type="http://schemas.openxmlformats.org/officeDocument/2006/relationships/image" Target="../media/image10.png"/><Relationship Id="rId2" Type="http://schemas.openxmlformats.org/officeDocument/2006/relationships/hyperlink" Target="#M&#233;thodologie!A1"/><Relationship Id="rId1" Type="http://schemas.openxmlformats.org/officeDocument/2006/relationships/chart" Target="../charts/chart2.xml"/><Relationship Id="rId6" Type="http://schemas.openxmlformats.org/officeDocument/2006/relationships/hyperlink" Target="#Normandie!A1"/><Relationship Id="rId5" Type="http://schemas.openxmlformats.org/officeDocument/2006/relationships/hyperlink" Target="#'76'!A1"/><Relationship Id="rId4" Type="http://schemas.openxmlformats.org/officeDocument/2006/relationships/hyperlink" Target="#Sommaire!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233;thodo!A1"/><Relationship Id="rId7" Type="http://schemas.openxmlformats.org/officeDocument/2006/relationships/image" Target="../media/image10.png"/><Relationship Id="rId2" Type="http://schemas.openxmlformats.org/officeDocument/2006/relationships/hyperlink" Target="#M&#233;thodologie!A1"/><Relationship Id="rId1" Type="http://schemas.openxmlformats.org/officeDocument/2006/relationships/chart" Target="../charts/chart3.xml"/><Relationship Id="rId6" Type="http://schemas.openxmlformats.org/officeDocument/2006/relationships/hyperlink" Target="#Normandie!A1"/><Relationship Id="rId5" Type="http://schemas.openxmlformats.org/officeDocument/2006/relationships/hyperlink" Target="#'76'!A1"/><Relationship Id="rId4" Type="http://schemas.openxmlformats.org/officeDocument/2006/relationships/hyperlink" Target="#Sommaire!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233;thodo!A1"/><Relationship Id="rId7" Type="http://schemas.openxmlformats.org/officeDocument/2006/relationships/image" Target="../media/image10.png"/><Relationship Id="rId2" Type="http://schemas.openxmlformats.org/officeDocument/2006/relationships/hyperlink" Target="#M&#233;thodologie!A1"/><Relationship Id="rId1" Type="http://schemas.openxmlformats.org/officeDocument/2006/relationships/chart" Target="../charts/chart4.xml"/><Relationship Id="rId6" Type="http://schemas.openxmlformats.org/officeDocument/2006/relationships/hyperlink" Target="#Normandie!A1"/><Relationship Id="rId5" Type="http://schemas.openxmlformats.org/officeDocument/2006/relationships/hyperlink" Target="#'76'!A1"/><Relationship Id="rId4" Type="http://schemas.openxmlformats.org/officeDocument/2006/relationships/hyperlink" Target="#Sommaire!A1"/></Relationships>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233;thodo!A1"/><Relationship Id="rId7" Type="http://schemas.openxmlformats.org/officeDocument/2006/relationships/image" Target="../media/image10.png"/><Relationship Id="rId2" Type="http://schemas.openxmlformats.org/officeDocument/2006/relationships/hyperlink" Target="#M&#233;thodologie!A1"/><Relationship Id="rId1" Type="http://schemas.openxmlformats.org/officeDocument/2006/relationships/chart" Target="../charts/chart5.xml"/><Relationship Id="rId6" Type="http://schemas.openxmlformats.org/officeDocument/2006/relationships/hyperlink" Target="#Normandie!A1"/><Relationship Id="rId5" Type="http://schemas.openxmlformats.org/officeDocument/2006/relationships/hyperlink" Target="#'76'!A1"/><Relationship Id="rId4"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M&#233;thodo!A1"/><Relationship Id="rId7" Type="http://schemas.openxmlformats.org/officeDocument/2006/relationships/image" Target="../media/image10.png"/><Relationship Id="rId2" Type="http://schemas.openxmlformats.org/officeDocument/2006/relationships/hyperlink" Target="#M&#233;thodologie!A1"/><Relationship Id="rId1" Type="http://schemas.openxmlformats.org/officeDocument/2006/relationships/chart" Target="../charts/chart6.xml"/><Relationship Id="rId6" Type="http://schemas.openxmlformats.org/officeDocument/2006/relationships/hyperlink" Target="#Normandie!A1"/><Relationship Id="rId5" Type="http://schemas.openxmlformats.org/officeDocument/2006/relationships/hyperlink" Target="#'76'!A1"/><Relationship Id="rId4" Type="http://schemas.openxmlformats.org/officeDocument/2006/relationships/hyperlink" Target="#Sommaire!A1"/></Relationships>
</file>

<file path=xl/drawings/_rels/drawing9.xml.rels><?xml version="1.0" encoding="UTF-8" standalone="yes"?>
<Relationships xmlns="http://schemas.openxmlformats.org/package/2006/relationships"><Relationship Id="rId3" Type="http://schemas.openxmlformats.org/officeDocument/2006/relationships/hyperlink" Target="#Sommaire!A1"/><Relationship Id="rId7" Type="http://schemas.openxmlformats.org/officeDocument/2006/relationships/image" Target="../media/image9.png"/><Relationship Id="rId2" Type="http://schemas.openxmlformats.org/officeDocument/2006/relationships/hyperlink" Target="#M&#233;thodo!A1"/><Relationship Id="rId1" Type="http://schemas.openxmlformats.org/officeDocument/2006/relationships/chart" Target="../charts/chart7.xml"/><Relationship Id="rId6" Type="http://schemas.openxmlformats.org/officeDocument/2006/relationships/image" Target="../media/image10.png"/><Relationship Id="rId5" Type="http://schemas.openxmlformats.org/officeDocument/2006/relationships/hyperlink" Target="#M&#233;thodologie!A1"/><Relationship Id="rId4" Type="http://schemas.openxmlformats.org/officeDocument/2006/relationships/hyperlink" Target="#'76'!A1"/></Relationships>
</file>

<file path=xl/drawings/drawing1.xml><?xml version="1.0" encoding="utf-8"?>
<xdr:wsDr xmlns:xdr="http://schemas.openxmlformats.org/drawingml/2006/spreadsheetDrawing" xmlns:a="http://schemas.openxmlformats.org/drawingml/2006/main">
  <xdr:twoCellAnchor>
    <xdr:from>
      <xdr:col>1</xdr:col>
      <xdr:colOff>165652</xdr:colOff>
      <xdr:row>19</xdr:row>
      <xdr:rowOff>132521</xdr:rowOff>
    </xdr:from>
    <xdr:to>
      <xdr:col>4</xdr:col>
      <xdr:colOff>737151</xdr:colOff>
      <xdr:row>25</xdr:row>
      <xdr:rowOff>41410</xdr:rowOff>
    </xdr:to>
    <xdr:sp macro="" textlink="">
      <xdr:nvSpPr>
        <xdr:cNvPr id="4" name="Rectangle à coins arrondis 3">
          <a:hlinkClick xmlns:r="http://schemas.openxmlformats.org/officeDocument/2006/relationships" r:id="rId1"/>
        </xdr:cNvPr>
        <xdr:cNvSpPr/>
      </xdr:nvSpPr>
      <xdr:spPr>
        <a:xfrm>
          <a:off x="165652" y="3752021"/>
          <a:ext cx="2774673" cy="944215"/>
        </a:xfrm>
        <a:prstGeom prst="roundRect">
          <a:avLst/>
        </a:prstGeom>
        <a:solidFill>
          <a:srgbClr val="2151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74956</xdr:colOff>
      <xdr:row>10</xdr:row>
      <xdr:rowOff>34787</xdr:rowOff>
    </xdr:from>
    <xdr:to>
      <xdr:col>9</xdr:col>
      <xdr:colOff>198782</xdr:colOff>
      <xdr:row>13</xdr:row>
      <xdr:rowOff>84531</xdr:rowOff>
    </xdr:to>
    <xdr:sp macro="" textlink="">
      <xdr:nvSpPr>
        <xdr:cNvPr id="5" name="ZoneTexte 3"/>
        <xdr:cNvSpPr txBox="1"/>
      </xdr:nvSpPr>
      <xdr:spPr>
        <a:xfrm>
          <a:off x="284782" y="1856961"/>
          <a:ext cx="6391000" cy="596396"/>
        </a:xfrm>
        <a:prstGeom prst="rect">
          <a:avLst/>
        </a:prstGeom>
        <a:noFill/>
      </xdr:spPr>
      <xdr:txBody>
        <a:bodyPr wrap="square" lIns="103455" tIns="51728" rIns="103455" bIns="51728" rtlCol="0">
          <a:spAutoFit/>
        </a:bodyPr>
        <a:lstStyle>
          <a:defPPr>
            <a:defRPr lang="fr-FR"/>
          </a:defPPr>
          <a:lvl1pPr marL="0" algn="l" defTabSz="1034552" rtl="0" eaLnBrk="1" latinLnBrk="0" hangingPunct="1">
            <a:defRPr sz="2000" kern="1200">
              <a:solidFill>
                <a:schemeClr val="tx1"/>
              </a:solidFill>
              <a:latin typeface="+mn-lt"/>
              <a:ea typeface="+mn-ea"/>
              <a:cs typeface="+mn-cs"/>
            </a:defRPr>
          </a:lvl1pPr>
          <a:lvl2pPr marL="517276" algn="l" defTabSz="1034552" rtl="0" eaLnBrk="1" latinLnBrk="0" hangingPunct="1">
            <a:defRPr sz="2000" kern="1200">
              <a:solidFill>
                <a:schemeClr val="tx1"/>
              </a:solidFill>
              <a:latin typeface="+mn-lt"/>
              <a:ea typeface="+mn-ea"/>
              <a:cs typeface="+mn-cs"/>
            </a:defRPr>
          </a:lvl2pPr>
          <a:lvl3pPr marL="1034552" algn="l" defTabSz="1034552" rtl="0" eaLnBrk="1" latinLnBrk="0" hangingPunct="1">
            <a:defRPr sz="2000" kern="1200">
              <a:solidFill>
                <a:schemeClr val="tx1"/>
              </a:solidFill>
              <a:latin typeface="+mn-lt"/>
              <a:ea typeface="+mn-ea"/>
              <a:cs typeface="+mn-cs"/>
            </a:defRPr>
          </a:lvl3pPr>
          <a:lvl4pPr marL="1551828" algn="l" defTabSz="1034552" rtl="0" eaLnBrk="1" latinLnBrk="0" hangingPunct="1">
            <a:defRPr sz="2000" kern="1200">
              <a:solidFill>
                <a:schemeClr val="tx1"/>
              </a:solidFill>
              <a:latin typeface="+mn-lt"/>
              <a:ea typeface="+mn-ea"/>
              <a:cs typeface="+mn-cs"/>
            </a:defRPr>
          </a:lvl4pPr>
          <a:lvl5pPr marL="2069104" algn="l" defTabSz="1034552" rtl="0" eaLnBrk="1" latinLnBrk="0" hangingPunct="1">
            <a:defRPr sz="2000" kern="1200">
              <a:solidFill>
                <a:schemeClr val="tx1"/>
              </a:solidFill>
              <a:latin typeface="+mn-lt"/>
              <a:ea typeface="+mn-ea"/>
              <a:cs typeface="+mn-cs"/>
            </a:defRPr>
          </a:lvl5pPr>
          <a:lvl6pPr marL="2586380" algn="l" defTabSz="1034552" rtl="0" eaLnBrk="1" latinLnBrk="0" hangingPunct="1">
            <a:defRPr sz="2000" kern="1200">
              <a:solidFill>
                <a:schemeClr val="tx1"/>
              </a:solidFill>
              <a:latin typeface="+mn-lt"/>
              <a:ea typeface="+mn-ea"/>
              <a:cs typeface="+mn-cs"/>
            </a:defRPr>
          </a:lvl6pPr>
          <a:lvl7pPr marL="3103656" algn="l" defTabSz="1034552" rtl="0" eaLnBrk="1" latinLnBrk="0" hangingPunct="1">
            <a:defRPr sz="2000" kern="1200">
              <a:solidFill>
                <a:schemeClr val="tx1"/>
              </a:solidFill>
              <a:latin typeface="+mn-lt"/>
              <a:ea typeface="+mn-ea"/>
              <a:cs typeface="+mn-cs"/>
            </a:defRPr>
          </a:lvl7pPr>
          <a:lvl8pPr marL="3620933" algn="l" defTabSz="1034552" rtl="0" eaLnBrk="1" latinLnBrk="0" hangingPunct="1">
            <a:defRPr sz="2000" kern="1200">
              <a:solidFill>
                <a:schemeClr val="tx1"/>
              </a:solidFill>
              <a:latin typeface="+mn-lt"/>
              <a:ea typeface="+mn-ea"/>
              <a:cs typeface="+mn-cs"/>
            </a:defRPr>
          </a:lvl8pPr>
          <a:lvl9pPr marL="4138209" algn="l" defTabSz="1034552" rtl="0" eaLnBrk="1" latinLnBrk="0" hangingPunct="1">
            <a:defRPr sz="2000" kern="1200">
              <a:solidFill>
                <a:schemeClr val="tx1"/>
              </a:solidFill>
              <a:latin typeface="+mn-lt"/>
              <a:ea typeface="+mn-ea"/>
              <a:cs typeface="+mn-cs"/>
            </a:defRPr>
          </a:lvl9pPr>
        </a:lstStyle>
        <a:p>
          <a:r>
            <a:rPr lang="fr-FR" sz="2800" b="1" cap="all">
              <a:solidFill>
                <a:srgbClr val="215191"/>
              </a:solidFill>
              <a:latin typeface="Pole Emploi PRO" panose="02000503040000020004" pitchFamily="50" charset="0"/>
            </a:rPr>
            <a:t>LES MÉTIERS EN TENSION EN 2022</a:t>
          </a:r>
        </a:p>
      </xdr:txBody>
    </xdr:sp>
    <xdr:clientData/>
  </xdr:twoCellAnchor>
  <xdr:twoCellAnchor editAs="oneCell">
    <xdr:from>
      <xdr:col>1</xdr:col>
      <xdr:colOff>173522</xdr:colOff>
      <xdr:row>19</xdr:row>
      <xdr:rowOff>149081</xdr:rowOff>
    </xdr:from>
    <xdr:to>
      <xdr:col>3</xdr:col>
      <xdr:colOff>41414</xdr:colOff>
      <xdr:row>25</xdr:row>
      <xdr:rowOff>101078</xdr:rowOff>
    </xdr:to>
    <xdr:pic>
      <xdr:nvPicPr>
        <xdr:cNvPr id="6" name="Image 5">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3522" y="3768581"/>
          <a:ext cx="1309066" cy="1053998"/>
        </a:xfrm>
        <a:prstGeom prst="rect">
          <a:avLst/>
        </a:prstGeom>
        <a:noFill/>
        <a:ln>
          <a:noFill/>
        </a:ln>
        <a:effectLst>
          <a:outerShdw blurRad="50800" dist="38100" dir="2700000" algn="tl" rotWithShape="0">
            <a:prstClr val="black">
              <a:alpha val="40000"/>
            </a:prstClr>
          </a:outerShdw>
        </a:effectLst>
      </xdr:spPr>
    </xdr:pic>
    <xdr:clientData/>
  </xdr:twoCellAnchor>
  <xdr:twoCellAnchor>
    <xdr:from>
      <xdr:col>3</xdr:col>
      <xdr:colOff>140805</xdr:colOff>
      <xdr:row>21</xdr:row>
      <xdr:rowOff>107668</xdr:rowOff>
    </xdr:from>
    <xdr:to>
      <xdr:col>4</xdr:col>
      <xdr:colOff>571501</xdr:colOff>
      <xdr:row>23</xdr:row>
      <xdr:rowOff>182217</xdr:rowOff>
    </xdr:to>
    <xdr:sp macro="" textlink="">
      <xdr:nvSpPr>
        <xdr:cNvPr id="17" name="ZoneTexte 16">
          <a:hlinkClick xmlns:r="http://schemas.openxmlformats.org/officeDocument/2006/relationships" r:id="rId1"/>
        </xdr:cNvPr>
        <xdr:cNvSpPr txBox="1"/>
      </xdr:nvSpPr>
      <xdr:spPr>
        <a:xfrm>
          <a:off x="1581979" y="4000494"/>
          <a:ext cx="1192696" cy="455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solidFill>
                <a:schemeClr val="bg1"/>
              </a:solidFill>
            </a:rPr>
            <a:t>Normandie</a:t>
          </a:r>
        </a:p>
      </xdr:txBody>
    </xdr:sp>
    <xdr:clientData/>
  </xdr:twoCellAnchor>
  <xdr:twoCellAnchor>
    <xdr:from>
      <xdr:col>6</xdr:col>
      <xdr:colOff>430697</xdr:colOff>
      <xdr:row>19</xdr:row>
      <xdr:rowOff>41413</xdr:rowOff>
    </xdr:from>
    <xdr:to>
      <xdr:col>8</xdr:col>
      <xdr:colOff>795131</xdr:colOff>
      <xdr:row>25</xdr:row>
      <xdr:rowOff>91109</xdr:rowOff>
    </xdr:to>
    <xdr:sp macro="" textlink="">
      <xdr:nvSpPr>
        <xdr:cNvPr id="18" name="Rectangle à coins arrondis 17"/>
        <xdr:cNvSpPr/>
      </xdr:nvSpPr>
      <xdr:spPr>
        <a:xfrm>
          <a:off x="4157871" y="3660913"/>
          <a:ext cx="1888434" cy="1085022"/>
        </a:xfrm>
        <a:prstGeom prst="roundRect">
          <a:avLst/>
        </a:prstGeom>
        <a:noFill/>
        <a:ln>
          <a:solidFill>
            <a:srgbClr val="21519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422414</xdr:colOff>
      <xdr:row>20</xdr:row>
      <xdr:rowOff>91109</xdr:rowOff>
    </xdr:from>
    <xdr:to>
      <xdr:col>6</xdr:col>
      <xdr:colOff>679589</xdr:colOff>
      <xdr:row>24</xdr:row>
      <xdr:rowOff>118852</xdr:rowOff>
    </xdr:to>
    <xdr:pic>
      <xdr:nvPicPr>
        <xdr:cNvPr id="19" name="Image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7899" t="6107" r="20265" b="3011"/>
        <a:stretch>
          <a:fillRect/>
        </a:stretch>
      </xdr:blipFill>
      <xdr:spPr bwMode="auto">
        <a:xfrm>
          <a:off x="3387588" y="4091609"/>
          <a:ext cx="1019175" cy="789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533401</xdr:colOff>
      <xdr:row>28</xdr:row>
      <xdr:rowOff>24849</xdr:rowOff>
    </xdr:from>
    <xdr:to>
      <xdr:col>4</xdr:col>
      <xdr:colOff>728868</xdr:colOff>
      <xdr:row>35</xdr:row>
      <xdr:rowOff>57979</xdr:rowOff>
    </xdr:to>
    <xdr:sp macro="" textlink="">
      <xdr:nvSpPr>
        <xdr:cNvPr id="20" name="Rectangle à coins arrondis 19"/>
        <xdr:cNvSpPr/>
      </xdr:nvSpPr>
      <xdr:spPr>
        <a:xfrm>
          <a:off x="997227" y="5251175"/>
          <a:ext cx="1934815" cy="1258956"/>
        </a:xfrm>
        <a:prstGeom prst="roundRect">
          <a:avLst/>
        </a:prstGeom>
        <a:noFill/>
        <a:ln>
          <a:solidFill>
            <a:srgbClr val="21519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231913</xdr:colOff>
      <xdr:row>29</xdr:row>
      <xdr:rowOff>132522</xdr:rowOff>
    </xdr:from>
    <xdr:to>
      <xdr:col>2</xdr:col>
      <xdr:colOff>863463</xdr:colOff>
      <xdr:row>34</xdr:row>
      <xdr:rowOff>14039</xdr:rowOff>
    </xdr:to>
    <xdr:pic>
      <xdr:nvPicPr>
        <xdr:cNvPr id="21" name="Image 20">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7519" t="6825" r="20171" b="3191"/>
        <a:stretch>
          <a:fillRect/>
        </a:stretch>
      </xdr:blipFill>
      <xdr:spPr bwMode="auto">
        <a:xfrm>
          <a:off x="231913" y="5466522"/>
          <a:ext cx="1095376" cy="834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442293</xdr:colOff>
      <xdr:row>28</xdr:row>
      <xdr:rowOff>24849</xdr:rowOff>
    </xdr:from>
    <xdr:to>
      <xdr:col>8</xdr:col>
      <xdr:colOff>819979</xdr:colOff>
      <xdr:row>32</xdr:row>
      <xdr:rowOff>74545</xdr:rowOff>
    </xdr:to>
    <xdr:sp macro="" textlink="">
      <xdr:nvSpPr>
        <xdr:cNvPr id="22" name="Rectangle à coins arrondis 21"/>
        <xdr:cNvSpPr/>
      </xdr:nvSpPr>
      <xdr:spPr>
        <a:xfrm>
          <a:off x="4169467" y="5251175"/>
          <a:ext cx="1901686" cy="704022"/>
        </a:xfrm>
        <a:prstGeom prst="roundRect">
          <a:avLst/>
        </a:prstGeom>
        <a:noFill/>
        <a:ln>
          <a:solidFill>
            <a:srgbClr val="21519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381000</xdr:colOff>
      <xdr:row>28</xdr:row>
      <xdr:rowOff>107675</xdr:rowOff>
    </xdr:from>
    <xdr:to>
      <xdr:col>6</xdr:col>
      <xdr:colOff>676275</xdr:colOff>
      <xdr:row>33</xdr:row>
      <xdr:rowOff>59970</xdr:rowOff>
    </xdr:to>
    <xdr:pic>
      <xdr:nvPicPr>
        <xdr:cNvPr id="23" name="Image 22">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7993" t="7184" r="20549" b="2831"/>
        <a:stretch>
          <a:fillRect/>
        </a:stretch>
      </xdr:blipFill>
      <xdr:spPr bwMode="auto">
        <a:xfrm>
          <a:off x="3346174" y="5143501"/>
          <a:ext cx="1057275" cy="816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445606</xdr:colOff>
      <xdr:row>35</xdr:row>
      <xdr:rowOff>36445</xdr:rowOff>
    </xdr:from>
    <xdr:to>
      <xdr:col>8</xdr:col>
      <xdr:colOff>823292</xdr:colOff>
      <xdr:row>45</xdr:row>
      <xdr:rowOff>57979</xdr:rowOff>
    </xdr:to>
    <xdr:sp macro="" textlink="">
      <xdr:nvSpPr>
        <xdr:cNvPr id="24" name="Rectangle à coins arrondis 23"/>
        <xdr:cNvSpPr/>
      </xdr:nvSpPr>
      <xdr:spPr>
        <a:xfrm>
          <a:off x="4172780" y="6488597"/>
          <a:ext cx="1901686" cy="1818860"/>
        </a:xfrm>
        <a:prstGeom prst="roundRect">
          <a:avLst/>
        </a:prstGeom>
        <a:noFill/>
        <a:ln>
          <a:solidFill>
            <a:srgbClr val="21519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5</xdr:col>
      <xdr:colOff>381000</xdr:colOff>
      <xdr:row>37</xdr:row>
      <xdr:rowOff>165653</xdr:rowOff>
    </xdr:from>
    <xdr:to>
      <xdr:col>6</xdr:col>
      <xdr:colOff>694304</xdr:colOff>
      <xdr:row>42</xdr:row>
      <xdr:rowOff>41827</xdr:rowOff>
    </xdr:to>
    <xdr:pic>
      <xdr:nvPicPr>
        <xdr:cNvPr id="25" name="Image 24">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8086" t="6467" r="19981" b="3011"/>
        <a:stretch>
          <a:fillRect/>
        </a:stretch>
      </xdr:blipFill>
      <xdr:spPr bwMode="auto">
        <a:xfrm>
          <a:off x="3346174" y="6891131"/>
          <a:ext cx="1075304" cy="828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495302</xdr:colOff>
      <xdr:row>38</xdr:row>
      <xdr:rowOff>44727</xdr:rowOff>
    </xdr:from>
    <xdr:to>
      <xdr:col>4</xdr:col>
      <xdr:colOff>737152</xdr:colOff>
      <xdr:row>43</xdr:row>
      <xdr:rowOff>157370</xdr:rowOff>
    </xdr:to>
    <xdr:sp macro="" textlink="">
      <xdr:nvSpPr>
        <xdr:cNvPr id="26" name="Rectangle à coins arrondis 25"/>
        <xdr:cNvSpPr/>
      </xdr:nvSpPr>
      <xdr:spPr>
        <a:xfrm>
          <a:off x="959128" y="6960705"/>
          <a:ext cx="1981198" cy="1065143"/>
        </a:xfrm>
        <a:prstGeom prst="roundRect">
          <a:avLst/>
        </a:prstGeom>
        <a:noFill/>
        <a:ln>
          <a:solidFill>
            <a:srgbClr val="21519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215348</xdr:colOff>
      <xdr:row>38</xdr:row>
      <xdr:rowOff>149087</xdr:rowOff>
    </xdr:from>
    <xdr:to>
      <xdr:col>2</xdr:col>
      <xdr:colOff>846896</xdr:colOff>
      <xdr:row>43</xdr:row>
      <xdr:rowOff>39439</xdr:rowOff>
    </xdr:to>
    <xdr:pic>
      <xdr:nvPicPr>
        <xdr:cNvPr id="27" name="Image 26">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7992" t="6644" r="19981" b="2832"/>
        <a:stretch>
          <a:fillRect/>
        </a:stretch>
      </xdr:blipFill>
      <xdr:spPr bwMode="auto">
        <a:xfrm>
          <a:off x="215348" y="7065065"/>
          <a:ext cx="1095374" cy="842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488675</xdr:colOff>
      <xdr:row>1</xdr:row>
      <xdr:rowOff>16566</xdr:rowOff>
    </xdr:from>
    <xdr:to>
      <xdr:col>12</xdr:col>
      <xdr:colOff>265044</xdr:colOff>
      <xdr:row>3</xdr:row>
      <xdr:rowOff>66261</xdr:rowOff>
    </xdr:to>
    <xdr:grpSp>
      <xdr:nvGrpSpPr>
        <xdr:cNvPr id="28" name="Groupe 27">
          <a:hlinkClick xmlns:r="http://schemas.openxmlformats.org/officeDocument/2006/relationships" r:id="rId13"/>
        </xdr:cNvPr>
        <xdr:cNvGrpSpPr/>
      </xdr:nvGrpSpPr>
      <xdr:grpSpPr>
        <a:xfrm>
          <a:off x="7156175" y="207066"/>
          <a:ext cx="1300369" cy="430695"/>
          <a:chOff x="8050696" y="1167848"/>
          <a:chExt cx="1300369" cy="430695"/>
        </a:xfrm>
        <a:solidFill>
          <a:srgbClr val="215191"/>
        </a:solidFill>
      </xdr:grpSpPr>
      <xdr:sp macro="" textlink="">
        <xdr:nvSpPr>
          <xdr:cNvPr id="29" name="Rectangle à coins arrondis 28"/>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30" name="ZoneTexte 29"/>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1</xdr:col>
      <xdr:colOff>0</xdr:colOff>
      <xdr:row>0</xdr:row>
      <xdr:rowOff>0</xdr:rowOff>
    </xdr:from>
    <xdr:to>
      <xdr:col>10</xdr:col>
      <xdr:colOff>107674</xdr:colOff>
      <xdr:row>10</xdr:row>
      <xdr:rowOff>19937</xdr:rowOff>
    </xdr:to>
    <xdr:pic>
      <xdr:nvPicPr>
        <xdr:cNvPr id="37" name="Image 3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6576391" cy="1924937"/>
        </a:xfrm>
        <a:prstGeom prst="rect">
          <a:avLst/>
        </a:prstGeom>
      </xdr:spPr>
    </xdr:pic>
    <xdr:clientData/>
  </xdr:twoCellAnchor>
  <xdr:twoCellAnchor editAs="oneCell">
    <xdr:from>
      <xdr:col>8</xdr:col>
      <xdr:colOff>31059</xdr:colOff>
      <xdr:row>51</xdr:row>
      <xdr:rowOff>110992</xdr:rowOff>
    </xdr:from>
    <xdr:to>
      <xdr:col>9</xdr:col>
      <xdr:colOff>169812</xdr:colOff>
      <xdr:row>52</xdr:row>
      <xdr:rowOff>103372</xdr:rowOff>
    </xdr:to>
    <xdr:pic>
      <xdr:nvPicPr>
        <xdr:cNvPr id="38" name="Image 3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282233" y="9503470"/>
          <a:ext cx="1033274" cy="182880"/>
        </a:xfrm>
        <a:prstGeom prst="rect">
          <a:avLst/>
        </a:prstGeom>
      </xdr:spPr>
    </xdr:pic>
    <xdr:clientData/>
  </xdr:twoCellAnchor>
  <xdr:twoCellAnchor>
    <xdr:from>
      <xdr:col>6</xdr:col>
      <xdr:colOff>488259</xdr:colOff>
      <xdr:row>47</xdr:row>
      <xdr:rowOff>0</xdr:rowOff>
    </xdr:from>
    <xdr:to>
      <xdr:col>9</xdr:col>
      <xdr:colOff>392722</xdr:colOff>
      <xdr:row>49</xdr:row>
      <xdr:rowOff>78365</xdr:rowOff>
    </xdr:to>
    <xdr:sp macro="" textlink="">
      <xdr:nvSpPr>
        <xdr:cNvPr id="39" name="Rectangle 38"/>
        <xdr:cNvSpPr/>
      </xdr:nvSpPr>
      <xdr:spPr>
        <a:xfrm>
          <a:off x="4215433" y="8630478"/>
          <a:ext cx="2322985" cy="459365"/>
        </a:xfrm>
        <a:prstGeom prst="rect">
          <a:avLst/>
        </a:prstGeom>
        <a:noFill/>
      </xdr:spPr>
      <xdr:txBody>
        <a:bodyPr wrap="square" lIns="103455" tIns="51728" rIns="103455" bIns="51728">
          <a:noAutofit/>
        </a:bodyPr>
        <a:lstStyle>
          <a:defPPr>
            <a:defRPr lang="fr-FR"/>
          </a:defPPr>
          <a:lvl1pPr marL="0" algn="l" defTabSz="1034552" rtl="0" eaLnBrk="1" latinLnBrk="0" hangingPunct="1">
            <a:defRPr sz="2000" kern="1200">
              <a:solidFill>
                <a:schemeClr val="tx1"/>
              </a:solidFill>
              <a:latin typeface="+mn-lt"/>
              <a:ea typeface="+mn-ea"/>
              <a:cs typeface="+mn-cs"/>
            </a:defRPr>
          </a:lvl1pPr>
          <a:lvl2pPr marL="517276" algn="l" defTabSz="1034552" rtl="0" eaLnBrk="1" latinLnBrk="0" hangingPunct="1">
            <a:defRPr sz="2000" kern="1200">
              <a:solidFill>
                <a:schemeClr val="tx1"/>
              </a:solidFill>
              <a:latin typeface="+mn-lt"/>
              <a:ea typeface="+mn-ea"/>
              <a:cs typeface="+mn-cs"/>
            </a:defRPr>
          </a:lvl2pPr>
          <a:lvl3pPr marL="1034552" algn="l" defTabSz="1034552" rtl="0" eaLnBrk="1" latinLnBrk="0" hangingPunct="1">
            <a:defRPr sz="2000" kern="1200">
              <a:solidFill>
                <a:schemeClr val="tx1"/>
              </a:solidFill>
              <a:latin typeface="+mn-lt"/>
              <a:ea typeface="+mn-ea"/>
              <a:cs typeface="+mn-cs"/>
            </a:defRPr>
          </a:lvl3pPr>
          <a:lvl4pPr marL="1551828" algn="l" defTabSz="1034552" rtl="0" eaLnBrk="1" latinLnBrk="0" hangingPunct="1">
            <a:defRPr sz="2000" kern="1200">
              <a:solidFill>
                <a:schemeClr val="tx1"/>
              </a:solidFill>
              <a:latin typeface="+mn-lt"/>
              <a:ea typeface="+mn-ea"/>
              <a:cs typeface="+mn-cs"/>
            </a:defRPr>
          </a:lvl4pPr>
          <a:lvl5pPr marL="2069104" algn="l" defTabSz="1034552" rtl="0" eaLnBrk="1" latinLnBrk="0" hangingPunct="1">
            <a:defRPr sz="2000" kern="1200">
              <a:solidFill>
                <a:schemeClr val="tx1"/>
              </a:solidFill>
              <a:latin typeface="+mn-lt"/>
              <a:ea typeface="+mn-ea"/>
              <a:cs typeface="+mn-cs"/>
            </a:defRPr>
          </a:lvl5pPr>
          <a:lvl6pPr marL="2586380" algn="l" defTabSz="1034552" rtl="0" eaLnBrk="1" latinLnBrk="0" hangingPunct="1">
            <a:defRPr sz="2000" kern="1200">
              <a:solidFill>
                <a:schemeClr val="tx1"/>
              </a:solidFill>
              <a:latin typeface="+mn-lt"/>
              <a:ea typeface="+mn-ea"/>
              <a:cs typeface="+mn-cs"/>
            </a:defRPr>
          </a:lvl6pPr>
          <a:lvl7pPr marL="3103656" algn="l" defTabSz="1034552" rtl="0" eaLnBrk="1" latinLnBrk="0" hangingPunct="1">
            <a:defRPr sz="2000" kern="1200">
              <a:solidFill>
                <a:schemeClr val="tx1"/>
              </a:solidFill>
              <a:latin typeface="+mn-lt"/>
              <a:ea typeface="+mn-ea"/>
              <a:cs typeface="+mn-cs"/>
            </a:defRPr>
          </a:lvl7pPr>
          <a:lvl8pPr marL="3620933" algn="l" defTabSz="1034552" rtl="0" eaLnBrk="1" latinLnBrk="0" hangingPunct="1">
            <a:defRPr sz="2000" kern="1200">
              <a:solidFill>
                <a:schemeClr val="tx1"/>
              </a:solidFill>
              <a:latin typeface="+mn-lt"/>
              <a:ea typeface="+mn-ea"/>
              <a:cs typeface="+mn-cs"/>
            </a:defRPr>
          </a:lvl8pPr>
          <a:lvl9pPr marL="4138209" algn="l" defTabSz="1034552" rtl="0" eaLnBrk="1" latinLnBrk="0" hangingPunct="1">
            <a:defRPr sz="2000" kern="1200">
              <a:solidFill>
                <a:schemeClr val="tx1"/>
              </a:solidFill>
              <a:latin typeface="+mn-lt"/>
              <a:ea typeface="+mn-ea"/>
              <a:cs typeface="+mn-cs"/>
            </a:defRPr>
          </a:lvl9pPr>
        </a:lstStyle>
        <a:p>
          <a:pPr marL="0" marR="0" lvl="0" indent="0" algn="r" defTabSz="1034552" rtl="0" eaLnBrk="1" fontAlgn="auto" latinLnBrk="0" hangingPunct="1">
            <a:lnSpc>
              <a:spcPct val="100000"/>
            </a:lnSpc>
            <a:spcBef>
              <a:spcPts val="0"/>
            </a:spcBef>
            <a:spcAft>
              <a:spcPts val="0"/>
            </a:spcAft>
            <a:buClrTx/>
            <a:buSzTx/>
            <a:buFontTx/>
            <a:buNone/>
            <a:tabLst/>
            <a:defRPr/>
          </a:pPr>
          <a: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t>Pôle emploi Normandie </a:t>
          </a:r>
        </a:p>
        <a:p>
          <a:pPr marL="0" marR="0" lvl="0" indent="0" algn="r" defTabSz="1034552" rtl="0" eaLnBrk="1" fontAlgn="auto" latinLnBrk="0" hangingPunct="1">
            <a:lnSpc>
              <a:spcPct val="100000"/>
            </a:lnSpc>
            <a:spcBef>
              <a:spcPts val="0"/>
            </a:spcBef>
            <a:spcAft>
              <a:spcPts val="0"/>
            </a:spcAft>
            <a:buClrTx/>
            <a:buSzTx/>
            <a:buFontTx/>
            <a:buNone/>
            <a:tabLst/>
            <a:defRPr/>
          </a:pPr>
          <a: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t>Le Floral – CS 92053</a:t>
          </a:r>
          <a:b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br>
          <a: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t>90 avenue de Caen </a:t>
          </a:r>
          <a:b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br>
          <a:r>
            <a:rPr kumimoji="0" lang="fr-FR" sz="800" b="0" i="0" u="none" strike="noStrike" kern="1200" cap="none" spc="0" normalizeH="0" baseline="0" noProof="0">
              <a:ln>
                <a:noFill/>
              </a:ln>
              <a:solidFill>
                <a:sysClr val="windowText" lastClr="000000">
                  <a:lumMod val="65000"/>
                  <a:lumOff val="35000"/>
                </a:sysClr>
              </a:solidFill>
              <a:effectLst/>
              <a:uLnTx/>
              <a:uFillTx/>
              <a:latin typeface="Verdana" panose="020B0604030504040204" pitchFamily="34" charset="0"/>
              <a:ea typeface="Verdana" panose="020B0604030504040204" pitchFamily="34" charset="0"/>
              <a:cs typeface="+mn-cs"/>
            </a:rPr>
            <a:t>76040 Rouen Cedex 1</a:t>
          </a:r>
        </a:p>
      </xdr:txBody>
    </xdr:sp>
    <xdr:clientData/>
  </xdr:twoCellAnchor>
  <xdr:twoCellAnchor>
    <xdr:from>
      <xdr:col>6</xdr:col>
      <xdr:colOff>173935</xdr:colOff>
      <xdr:row>50</xdr:row>
      <xdr:rowOff>15742</xdr:rowOff>
    </xdr:from>
    <xdr:to>
      <xdr:col>9</xdr:col>
      <xdr:colOff>396301</xdr:colOff>
      <xdr:row>51</xdr:row>
      <xdr:rowOff>60162</xdr:rowOff>
    </xdr:to>
    <xdr:sp macro="" textlink="">
      <xdr:nvSpPr>
        <xdr:cNvPr id="40" name="ZoneTexte 6">
          <a:hlinkClick xmlns:r="http://schemas.openxmlformats.org/officeDocument/2006/relationships" r:id="rId16"/>
        </xdr:cNvPr>
        <xdr:cNvSpPr txBox="1"/>
      </xdr:nvSpPr>
      <xdr:spPr>
        <a:xfrm>
          <a:off x="3901109" y="9217720"/>
          <a:ext cx="2640888" cy="234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103455" tIns="51728" rIns="103455" bIns="51728" rtlCol="0" anchor="ctr" anchorCtr="0"/>
        <a:lstStyle>
          <a:defPPr>
            <a:defRPr lang="fr-FR"/>
          </a:defPPr>
          <a:lvl1pPr marL="0" algn="l" defTabSz="1034552" rtl="0" eaLnBrk="1" latinLnBrk="0" hangingPunct="1">
            <a:defRPr sz="2000" kern="1200">
              <a:solidFill>
                <a:schemeClr val="dk1"/>
              </a:solidFill>
              <a:latin typeface="+mn-lt"/>
              <a:ea typeface="+mn-ea"/>
              <a:cs typeface="+mn-cs"/>
            </a:defRPr>
          </a:lvl1pPr>
          <a:lvl2pPr marL="517276" algn="l" defTabSz="1034552" rtl="0" eaLnBrk="1" latinLnBrk="0" hangingPunct="1">
            <a:defRPr sz="2000" kern="1200">
              <a:solidFill>
                <a:schemeClr val="dk1"/>
              </a:solidFill>
              <a:latin typeface="+mn-lt"/>
              <a:ea typeface="+mn-ea"/>
              <a:cs typeface="+mn-cs"/>
            </a:defRPr>
          </a:lvl2pPr>
          <a:lvl3pPr marL="1034552" algn="l" defTabSz="1034552" rtl="0" eaLnBrk="1" latinLnBrk="0" hangingPunct="1">
            <a:defRPr sz="2000" kern="1200">
              <a:solidFill>
                <a:schemeClr val="dk1"/>
              </a:solidFill>
              <a:latin typeface="+mn-lt"/>
              <a:ea typeface="+mn-ea"/>
              <a:cs typeface="+mn-cs"/>
            </a:defRPr>
          </a:lvl3pPr>
          <a:lvl4pPr marL="1551828" algn="l" defTabSz="1034552" rtl="0" eaLnBrk="1" latinLnBrk="0" hangingPunct="1">
            <a:defRPr sz="2000" kern="1200">
              <a:solidFill>
                <a:schemeClr val="dk1"/>
              </a:solidFill>
              <a:latin typeface="+mn-lt"/>
              <a:ea typeface="+mn-ea"/>
              <a:cs typeface="+mn-cs"/>
            </a:defRPr>
          </a:lvl4pPr>
          <a:lvl5pPr marL="2069104" algn="l" defTabSz="1034552" rtl="0" eaLnBrk="1" latinLnBrk="0" hangingPunct="1">
            <a:defRPr sz="2000" kern="1200">
              <a:solidFill>
                <a:schemeClr val="dk1"/>
              </a:solidFill>
              <a:latin typeface="+mn-lt"/>
              <a:ea typeface="+mn-ea"/>
              <a:cs typeface="+mn-cs"/>
            </a:defRPr>
          </a:lvl5pPr>
          <a:lvl6pPr marL="2586380" algn="l" defTabSz="1034552" rtl="0" eaLnBrk="1" latinLnBrk="0" hangingPunct="1">
            <a:defRPr sz="2000" kern="1200">
              <a:solidFill>
                <a:schemeClr val="dk1"/>
              </a:solidFill>
              <a:latin typeface="+mn-lt"/>
              <a:ea typeface="+mn-ea"/>
              <a:cs typeface="+mn-cs"/>
            </a:defRPr>
          </a:lvl6pPr>
          <a:lvl7pPr marL="3103656" algn="l" defTabSz="1034552" rtl="0" eaLnBrk="1" latinLnBrk="0" hangingPunct="1">
            <a:defRPr sz="2000" kern="1200">
              <a:solidFill>
                <a:schemeClr val="dk1"/>
              </a:solidFill>
              <a:latin typeface="+mn-lt"/>
              <a:ea typeface="+mn-ea"/>
              <a:cs typeface="+mn-cs"/>
            </a:defRPr>
          </a:lvl7pPr>
          <a:lvl8pPr marL="3620933" algn="l" defTabSz="1034552" rtl="0" eaLnBrk="1" latinLnBrk="0" hangingPunct="1">
            <a:defRPr sz="2000" kern="1200">
              <a:solidFill>
                <a:schemeClr val="dk1"/>
              </a:solidFill>
              <a:latin typeface="+mn-lt"/>
              <a:ea typeface="+mn-ea"/>
              <a:cs typeface="+mn-cs"/>
            </a:defRPr>
          </a:lvl8pPr>
          <a:lvl9pPr marL="4138209" algn="l" defTabSz="1034552" rtl="0" eaLnBrk="1" latinLnBrk="0" hangingPunct="1">
            <a:defRPr sz="2000" kern="1200">
              <a:solidFill>
                <a:schemeClr val="dk1"/>
              </a:solidFill>
              <a:latin typeface="+mn-lt"/>
              <a:ea typeface="+mn-ea"/>
              <a:cs typeface="+mn-cs"/>
            </a:defRPr>
          </a:lvl9pPr>
        </a:lstStyle>
        <a:p>
          <a:pPr algn="r" rtl="0">
            <a:defRPr sz="1000"/>
          </a:pPr>
          <a:r>
            <a:rPr lang="fr-FR" sz="1050" b="1" cap="small" baseline="0">
              <a:solidFill>
                <a:srgbClr val="16529F"/>
              </a:solidFill>
              <a:latin typeface="Verdana" panose="020B0604030504040204" pitchFamily="34" charset="0"/>
              <a:ea typeface="Verdana" panose="020B0604030504040204" pitchFamily="34" charset="0"/>
            </a:rPr>
            <a:t>pole-emploi-normandie.fr</a:t>
          </a:r>
        </a:p>
      </xdr:txBody>
    </xdr:sp>
    <xdr:clientData/>
  </xdr:twoCellAnchor>
  <xdr:twoCellAnchor>
    <xdr:from>
      <xdr:col>1</xdr:col>
      <xdr:colOff>0</xdr:colOff>
      <xdr:row>47</xdr:row>
      <xdr:rowOff>114299</xdr:rowOff>
    </xdr:from>
    <xdr:to>
      <xdr:col>4</xdr:col>
      <xdr:colOff>450036</xdr:colOff>
      <xdr:row>52</xdr:row>
      <xdr:rowOff>149086</xdr:rowOff>
    </xdr:to>
    <xdr:sp macro="" textlink="">
      <xdr:nvSpPr>
        <xdr:cNvPr id="41" name="Rectangle 40">
          <a:hlinkClick xmlns:r="http://schemas.openxmlformats.org/officeDocument/2006/relationships" r:id="rId17"/>
        </xdr:cNvPr>
        <xdr:cNvSpPr/>
      </xdr:nvSpPr>
      <xdr:spPr>
        <a:xfrm>
          <a:off x="0" y="8744777"/>
          <a:ext cx="2653210" cy="987287"/>
        </a:xfrm>
        <a:prstGeom prst="rect">
          <a:avLst/>
        </a:prstGeom>
      </xdr:spPr>
      <xdr:txBody>
        <a:bodyPr wrap="square" lIns="103455" tIns="51728" rIns="103455" bIns="51728">
          <a:noAutofit/>
        </a:bodyPr>
        <a:lstStyle>
          <a:defPPr>
            <a:defRPr lang="fr-FR"/>
          </a:defPPr>
          <a:lvl1pPr marL="0" algn="l" defTabSz="1034552" rtl="0" eaLnBrk="1" latinLnBrk="0" hangingPunct="1">
            <a:defRPr sz="2000" kern="1200">
              <a:solidFill>
                <a:schemeClr val="tx1"/>
              </a:solidFill>
              <a:latin typeface="+mn-lt"/>
              <a:ea typeface="+mn-ea"/>
              <a:cs typeface="+mn-cs"/>
            </a:defRPr>
          </a:lvl1pPr>
          <a:lvl2pPr marL="517276" algn="l" defTabSz="1034552" rtl="0" eaLnBrk="1" latinLnBrk="0" hangingPunct="1">
            <a:defRPr sz="2000" kern="1200">
              <a:solidFill>
                <a:schemeClr val="tx1"/>
              </a:solidFill>
              <a:latin typeface="+mn-lt"/>
              <a:ea typeface="+mn-ea"/>
              <a:cs typeface="+mn-cs"/>
            </a:defRPr>
          </a:lvl2pPr>
          <a:lvl3pPr marL="1034552" algn="l" defTabSz="1034552" rtl="0" eaLnBrk="1" latinLnBrk="0" hangingPunct="1">
            <a:defRPr sz="2000" kern="1200">
              <a:solidFill>
                <a:schemeClr val="tx1"/>
              </a:solidFill>
              <a:latin typeface="+mn-lt"/>
              <a:ea typeface="+mn-ea"/>
              <a:cs typeface="+mn-cs"/>
            </a:defRPr>
          </a:lvl3pPr>
          <a:lvl4pPr marL="1551828" algn="l" defTabSz="1034552" rtl="0" eaLnBrk="1" latinLnBrk="0" hangingPunct="1">
            <a:defRPr sz="2000" kern="1200">
              <a:solidFill>
                <a:schemeClr val="tx1"/>
              </a:solidFill>
              <a:latin typeface="+mn-lt"/>
              <a:ea typeface="+mn-ea"/>
              <a:cs typeface="+mn-cs"/>
            </a:defRPr>
          </a:lvl4pPr>
          <a:lvl5pPr marL="2069104" algn="l" defTabSz="1034552" rtl="0" eaLnBrk="1" latinLnBrk="0" hangingPunct="1">
            <a:defRPr sz="2000" kern="1200">
              <a:solidFill>
                <a:schemeClr val="tx1"/>
              </a:solidFill>
              <a:latin typeface="+mn-lt"/>
              <a:ea typeface="+mn-ea"/>
              <a:cs typeface="+mn-cs"/>
            </a:defRPr>
          </a:lvl5pPr>
          <a:lvl6pPr marL="2586380" algn="l" defTabSz="1034552" rtl="0" eaLnBrk="1" latinLnBrk="0" hangingPunct="1">
            <a:defRPr sz="2000" kern="1200">
              <a:solidFill>
                <a:schemeClr val="tx1"/>
              </a:solidFill>
              <a:latin typeface="+mn-lt"/>
              <a:ea typeface="+mn-ea"/>
              <a:cs typeface="+mn-cs"/>
            </a:defRPr>
          </a:lvl6pPr>
          <a:lvl7pPr marL="3103656" algn="l" defTabSz="1034552" rtl="0" eaLnBrk="1" latinLnBrk="0" hangingPunct="1">
            <a:defRPr sz="2000" kern="1200">
              <a:solidFill>
                <a:schemeClr val="tx1"/>
              </a:solidFill>
              <a:latin typeface="+mn-lt"/>
              <a:ea typeface="+mn-ea"/>
              <a:cs typeface="+mn-cs"/>
            </a:defRPr>
          </a:lvl7pPr>
          <a:lvl8pPr marL="3620933" algn="l" defTabSz="1034552" rtl="0" eaLnBrk="1" latinLnBrk="0" hangingPunct="1">
            <a:defRPr sz="2000" kern="1200">
              <a:solidFill>
                <a:schemeClr val="tx1"/>
              </a:solidFill>
              <a:latin typeface="+mn-lt"/>
              <a:ea typeface="+mn-ea"/>
              <a:cs typeface="+mn-cs"/>
            </a:defRPr>
          </a:lvl8pPr>
          <a:lvl9pPr marL="4138209" algn="l" defTabSz="1034552" rtl="0" eaLnBrk="1" latinLnBrk="0" hangingPunct="1">
            <a:defRPr sz="20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rPr>
            <a:t>Responsable de la rédaction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rPr>
            <a:t>Frédérique PELLIER</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FR" sz="6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rPr>
            <a:t>Conception et réalisation</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rPr>
            <a:t>Service Statistiques, Études et Évaluation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FR" sz="6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1200" cap="none" spc="0" normalizeH="0" baseline="0" noProof="0" dirty="0">
              <a:ln>
                <a:noFill/>
              </a:ln>
              <a:solidFill>
                <a:srgbClr val="000000"/>
              </a:solidFill>
              <a:effectLst/>
              <a:uLnTx/>
              <a:uFillTx/>
              <a:latin typeface="Verdana" panose="020B0604030504040204" pitchFamily="34" charset="0"/>
              <a:ea typeface="Verdana" panose="020B0604030504040204" pitchFamily="34" charset="0"/>
              <a:cs typeface="Arial"/>
            </a:rPr>
            <a:t>Contact : stats.normandie@pole-emploi.fr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795130</xdr:colOff>
      <xdr:row>12</xdr:row>
      <xdr:rowOff>157370</xdr:rowOff>
    </xdr:from>
    <xdr:to>
      <xdr:col>6</xdr:col>
      <xdr:colOff>430696</xdr:colOff>
      <xdr:row>12</xdr:row>
      <xdr:rowOff>157370</xdr:rowOff>
    </xdr:to>
    <xdr:cxnSp macro="">
      <xdr:nvCxnSpPr>
        <xdr:cNvPr id="3" name="Connecteur droit 2"/>
        <xdr:cNvCxnSpPr/>
      </xdr:nvCxnSpPr>
      <xdr:spPr>
        <a:xfrm flipV="1">
          <a:off x="1217543" y="5184913"/>
          <a:ext cx="3056283" cy="0"/>
        </a:xfrm>
        <a:prstGeom prst="line">
          <a:avLst/>
        </a:prstGeom>
        <a:ln>
          <a:solidFill>
            <a:schemeClr val="bg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712305</xdr:colOff>
      <xdr:row>0</xdr:row>
      <xdr:rowOff>157369</xdr:rowOff>
    </xdr:from>
    <xdr:to>
      <xdr:col>11</xdr:col>
      <xdr:colOff>356153</xdr:colOff>
      <xdr:row>1</xdr:row>
      <xdr:rowOff>323021</xdr:rowOff>
    </xdr:to>
    <xdr:grpSp>
      <xdr:nvGrpSpPr>
        <xdr:cNvPr id="7" name="Groupe 6">
          <a:hlinkClick xmlns:r="http://schemas.openxmlformats.org/officeDocument/2006/relationships" r:id="rId1"/>
        </xdr:cNvPr>
        <xdr:cNvGrpSpPr/>
      </xdr:nvGrpSpPr>
      <xdr:grpSpPr>
        <a:xfrm>
          <a:off x="6797262" y="157369"/>
          <a:ext cx="1929848" cy="612913"/>
          <a:chOff x="6493566" y="157369"/>
          <a:chExt cx="1929848" cy="563217"/>
        </a:xfrm>
        <a:solidFill>
          <a:srgbClr val="215191"/>
        </a:solidFill>
      </xdr:grpSpPr>
      <xdr:sp macro="" textlink="">
        <xdr:nvSpPr>
          <xdr:cNvPr id="5" name="Rectangle à coins arrondis 4"/>
          <xdr:cNvSpPr/>
        </xdr:nvSpPr>
        <xdr:spPr>
          <a:xfrm>
            <a:off x="6493566" y="157369"/>
            <a:ext cx="1929848" cy="563217"/>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xdr:cNvSpPr txBox="1"/>
        </xdr:nvSpPr>
        <xdr:spPr>
          <a:xfrm>
            <a:off x="6526694" y="182220"/>
            <a:ext cx="1855305" cy="51352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Note méthodologique complète</a:t>
            </a:r>
          </a:p>
        </xdr:txBody>
      </xdr:sp>
    </xdr:grpSp>
    <xdr:clientData/>
  </xdr:twoCellAnchor>
  <xdr:twoCellAnchor>
    <xdr:from>
      <xdr:col>9</xdr:col>
      <xdr:colOff>0</xdr:colOff>
      <xdr:row>2</xdr:row>
      <xdr:rowOff>240195</xdr:rowOff>
    </xdr:from>
    <xdr:to>
      <xdr:col>11</xdr:col>
      <xdr:colOff>339587</xdr:colOff>
      <xdr:row>4</xdr:row>
      <xdr:rowOff>132521</xdr:rowOff>
    </xdr:to>
    <xdr:sp macro="" textlink="">
      <xdr:nvSpPr>
        <xdr:cNvPr id="10" name="Rectangle à coins arrondis 9"/>
        <xdr:cNvSpPr/>
      </xdr:nvSpPr>
      <xdr:spPr>
        <a:xfrm>
          <a:off x="6510130" y="1027043"/>
          <a:ext cx="1863587"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9</xdr:col>
      <xdr:colOff>41411</xdr:colOff>
      <xdr:row>3</xdr:row>
      <xdr:rowOff>41415</xdr:rowOff>
    </xdr:from>
    <xdr:to>
      <xdr:col>11</xdr:col>
      <xdr:colOff>262300</xdr:colOff>
      <xdr:row>4</xdr:row>
      <xdr:rowOff>41415</xdr:rowOff>
    </xdr:to>
    <xdr:sp macro="" textlink="">
      <xdr:nvSpPr>
        <xdr:cNvPr id="11" name="ZoneTexte 10">
          <a:hlinkClick xmlns:r="http://schemas.openxmlformats.org/officeDocument/2006/relationships" r:id="rId2"/>
        </xdr:cNvPr>
        <xdr:cNvSpPr txBox="1"/>
      </xdr:nvSpPr>
      <xdr:spPr>
        <a:xfrm>
          <a:off x="6551541" y="1068458"/>
          <a:ext cx="1744889"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41413</xdr:colOff>
      <xdr:row>46</xdr:row>
      <xdr:rowOff>173934</xdr:rowOff>
    </xdr:from>
    <xdr:to>
      <xdr:col>1</xdr:col>
      <xdr:colOff>169904</xdr:colOff>
      <xdr:row>47</xdr:row>
      <xdr:rowOff>136773</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413" y="9864586"/>
          <a:ext cx="368687" cy="368687"/>
        </a:xfrm>
        <a:prstGeom prst="rect">
          <a:avLst/>
        </a:prstGeom>
      </xdr:spPr>
    </xdr:pic>
    <xdr:clientData/>
  </xdr:twoCellAnchor>
  <xdr:twoCellAnchor>
    <xdr:from>
      <xdr:col>8</xdr:col>
      <xdr:colOff>720588</xdr:colOff>
      <xdr:row>5</xdr:row>
      <xdr:rowOff>33131</xdr:rowOff>
    </xdr:from>
    <xdr:to>
      <xdr:col>10</xdr:col>
      <xdr:colOff>496957</xdr:colOff>
      <xdr:row>10</xdr:row>
      <xdr:rowOff>157370</xdr:rowOff>
    </xdr:to>
    <xdr:grpSp>
      <xdr:nvGrpSpPr>
        <xdr:cNvPr id="6" name="Groupe 5">
          <a:hlinkClick xmlns:r="http://schemas.openxmlformats.org/officeDocument/2006/relationships" r:id="rId3"/>
        </xdr:cNvPr>
        <xdr:cNvGrpSpPr/>
      </xdr:nvGrpSpPr>
      <xdr:grpSpPr>
        <a:xfrm>
          <a:off x="7611718" y="993914"/>
          <a:ext cx="1300369" cy="488673"/>
          <a:chOff x="8050696" y="1167848"/>
          <a:chExt cx="1300369" cy="430695"/>
        </a:xfrm>
        <a:solidFill>
          <a:srgbClr val="4576B5"/>
        </a:solidFill>
      </xdr:grpSpPr>
      <xdr:sp macro="" textlink="">
        <xdr:nvSpPr>
          <xdr:cNvPr id="7" name="Rectangle à coins arrondis 6"/>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8" name="ZoneTexte 7"/>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9" name="Groupe 8">
          <a:hlinkClick xmlns:r="http://schemas.openxmlformats.org/officeDocument/2006/relationships" r:id="rId4"/>
        </xdr:cNvPr>
        <xdr:cNvGrpSpPr/>
      </xdr:nvGrpSpPr>
      <xdr:grpSpPr>
        <a:xfrm>
          <a:off x="7619999" y="91109"/>
          <a:ext cx="1300369" cy="499717"/>
          <a:chOff x="8050696" y="1167848"/>
          <a:chExt cx="1300369" cy="430695"/>
        </a:xfrm>
      </xdr:grpSpPr>
      <xdr:sp macro="" textlink="">
        <xdr:nvSpPr>
          <xdr:cNvPr id="10" name="Rectangle à coins arrondis 9"/>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1" name="ZoneTexte 10">
            <a:hlinkClick xmlns:r="http://schemas.openxmlformats.org/officeDocument/2006/relationships" r:id="rId5"/>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6</xdr:col>
      <xdr:colOff>654324</xdr:colOff>
      <xdr:row>21</xdr:row>
      <xdr:rowOff>173933</xdr:rowOff>
    </xdr:from>
    <xdr:to>
      <xdr:col>8</xdr:col>
      <xdr:colOff>57977</xdr:colOff>
      <xdr:row>27</xdr:row>
      <xdr:rowOff>74546</xdr:rowOff>
    </xdr:to>
    <xdr:sp macro="" textlink="">
      <xdr:nvSpPr>
        <xdr:cNvPr id="16" name="ZoneTexte 15"/>
        <xdr:cNvSpPr txBox="1"/>
      </xdr:nvSpPr>
      <xdr:spPr>
        <a:xfrm>
          <a:off x="5789541" y="3511824"/>
          <a:ext cx="828262" cy="894526"/>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41414</xdr:colOff>
      <xdr:row>0</xdr:row>
      <xdr:rowOff>90853</xdr:rowOff>
    </xdr:from>
    <xdr:to>
      <xdr:col>1</xdr:col>
      <xdr:colOff>1510673</xdr:colOff>
      <xdr:row>4</xdr:row>
      <xdr:rowOff>132522</xdr:rowOff>
    </xdr:to>
    <xdr:pic>
      <xdr:nvPicPr>
        <xdr:cNvPr id="12" name="Image 11"/>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1414" y="90853"/>
          <a:ext cx="1709455" cy="6794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2</xdr:row>
      <xdr:rowOff>0</xdr:rowOff>
    </xdr:to>
    <xdr:grpSp>
      <xdr:nvGrpSpPr>
        <xdr:cNvPr id="4" name="Groupe 3">
          <a:hlinkClick xmlns:r="http://schemas.openxmlformats.org/officeDocument/2006/relationships" r:id="rId2"/>
        </xdr:cNvPr>
        <xdr:cNvGrpSpPr/>
      </xdr:nvGrpSpPr>
      <xdr:grpSpPr>
        <a:xfrm>
          <a:off x="7619999" y="91109"/>
          <a:ext cx="1300369" cy="461065"/>
          <a:chOff x="8050696" y="1167848"/>
          <a:chExt cx="1300369" cy="430695"/>
        </a:xfrm>
      </xdr:grpSpPr>
      <xdr:sp macro="" textlink="">
        <xdr:nvSpPr>
          <xdr:cNvPr id="5" name="Rectangle à coins arrondis 4"/>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6" name="ZoneTexte 5">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7" name="Groupe 6">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8" name="Rectangle à coins arrondis 7"/>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9" name="ZoneTexte 8"/>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10" name="Groupe 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11" name="Rectangle à coins arrondis 10"/>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2" name="ZoneTexte 11"/>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13" name="Image 12"/>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7384" cy="683157"/>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14" name="ZoneTexte 13"/>
        <xdr:cNvSpPr txBox="1"/>
      </xdr:nvSpPr>
      <xdr:spPr>
        <a:xfrm>
          <a:off x="5763453" y="3556139"/>
          <a:ext cx="857251" cy="888728"/>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15" name="Image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679884"/>
          <a:ext cx="366616" cy="3724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408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720588</xdr:colOff>
      <xdr:row>5</xdr:row>
      <xdr:rowOff>33131</xdr:rowOff>
    </xdr:from>
    <xdr:to>
      <xdr:col>10</xdr:col>
      <xdr:colOff>496957</xdr:colOff>
      <xdr:row>10</xdr:row>
      <xdr:rowOff>165653</xdr:rowOff>
    </xdr:to>
    <xdr:grpSp>
      <xdr:nvGrpSpPr>
        <xdr:cNvPr id="6" name="Groupe 5">
          <a:hlinkClick xmlns:r="http://schemas.openxmlformats.org/officeDocument/2006/relationships" r:id="rId2"/>
        </xdr:cNvPr>
        <xdr:cNvGrpSpPr/>
      </xdr:nvGrpSpPr>
      <xdr:grpSpPr>
        <a:xfrm>
          <a:off x="7628284" y="993914"/>
          <a:ext cx="1300369" cy="496956"/>
          <a:chOff x="8050696" y="1167848"/>
          <a:chExt cx="1300369" cy="430695"/>
        </a:xfrm>
        <a:solidFill>
          <a:srgbClr val="4576B5"/>
        </a:solidFill>
      </xdr:grpSpPr>
      <xdr:sp macro="" textlink="">
        <xdr:nvSpPr>
          <xdr:cNvPr id="7" name="Rectangle à coins arrondis 6"/>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8" name="ZoneTexte 7"/>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9" name="Groupe 8">
          <a:hlinkClick xmlns:r="http://schemas.openxmlformats.org/officeDocument/2006/relationships" r:id="rId3"/>
        </xdr:cNvPr>
        <xdr:cNvGrpSpPr/>
      </xdr:nvGrpSpPr>
      <xdr:grpSpPr>
        <a:xfrm>
          <a:off x="7636565" y="91109"/>
          <a:ext cx="1300369" cy="499717"/>
          <a:chOff x="8050696" y="1167848"/>
          <a:chExt cx="1300369" cy="430695"/>
        </a:xfrm>
      </xdr:grpSpPr>
      <xdr:sp macro="" textlink="">
        <xdr:nvSpPr>
          <xdr:cNvPr id="10" name="Rectangle à coins arrondis 9"/>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1" name="ZoneTexte 10">
            <a:hlinkClick xmlns:r="http://schemas.openxmlformats.org/officeDocument/2006/relationships" r:id="rId4"/>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12" name="Groupe 11">
          <a:hlinkClick xmlns:r="http://schemas.openxmlformats.org/officeDocument/2006/relationships" r:id="rId5"/>
        </xdr:cNvPr>
        <xdr:cNvGrpSpPr/>
      </xdr:nvGrpSpPr>
      <xdr:grpSpPr>
        <a:xfrm>
          <a:off x="7636565" y="1764197"/>
          <a:ext cx="1300369" cy="651564"/>
          <a:chOff x="7338391" y="1830458"/>
          <a:chExt cx="1300369" cy="670751"/>
        </a:xfrm>
      </xdr:grpSpPr>
      <xdr:sp macro="" textlink="">
        <xdr:nvSpPr>
          <xdr:cNvPr id="13" name="Rectangle à coins arrondis 12"/>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4" name="ZoneTexte 13">
            <a:hlinkClick xmlns:r="http://schemas.openxmlformats.org/officeDocument/2006/relationships" r:id="rId6"/>
          </xdr:cNvPr>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Normandie</a:t>
            </a:r>
          </a:p>
        </xdr:txBody>
      </xdr:sp>
    </xdr:grpSp>
    <xdr:clientData/>
  </xdr:twoCellAnchor>
  <xdr:twoCellAnchor>
    <xdr:from>
      <xdr:col>6</xdr:col>
      <xdr:colOff>646044</xdr:colOff>
      <xdr:row>22</xdr:row>
      <xdr:rowOff>0</xdr:rowOff>
    </xdr:from>
    <xdr:to>
      <xdr:col>8</xdr:col>
      <xdr:colOff>49697</xdr:colOff>
      <xdr:row>27</xdr:row>
      <xdr:rowOff>107679</xdr:rowOff>
    </xdr:to>
    <xdr:sp macro="" textlink="">
      <xdr:nvSpPr>
        <xdr:cNvPr id="17" name="ZoneTexte 16"/>
        <xdr:cNvSpPr txBox="1"/>
      </xdr:nvSpPr>
      <xdr:spPr>
        <a:xfrm>
          <a:off x="5781261" y="3544957"/>
          <a:ext cx="828262" cy="894526"/>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49696</xdr:colOff>
      <xdr:row>0</xdr:row>
      <xdr:rowOff>82826</xdr:rowOff>
    </xdr:from>
    <xdr:to>
      <xdr:col>1</xdr:col>
      <xdr:colOff>1518955</xdr:colOff>
      <xdr:row>4</xdr:row>
      <xdr:rowOff>124495</xdr:rowOff>
    </xdr:to>
    <xdr:pic>
      <xdr:nvPicPr>
        <xdr:cNvPr id="18" name="Image 1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202" t="13623" r="7830" b="14917"/>
        <a:stretch/>
      </xdr:blipFill>
      <xdr:spPr>
        <a:xfrm>
          <a:off x="49696" y="82826"/>
          <a:ext cx="1709455" cy="679430"/>
        </a:xfrm>
        <a:prstGeom prst="rect">
          <a:avLst/>
        </a:prstGeom>
      </xdr:spPr>
    </xdr:pic>
    <xdr:clientData/>
  </xdr:twoCellAnchor>
  <xdr:twoCellAnchor editAs="oneCell">
    <xdr:from>
      <xdr:col>0</xdr:col>
      <xdr:colOff>41413</xdr:colOff>
      <xdr:row>46</xdr:row>
      <xdr:rowOff>173934</xdr:rowOff>
    </xdr:from>
    <xdr:to>
      <xdr:col>1</xdr:col>
      <xdr:colOff>169904</xdr:colOff>
      <xdr:row>47</xdr:row>
      <xdr:rowOff>136773</xdr:rowOff>
    </xdr:to>
    <xdr:pic>
      <xdr:nvPicPr>
        <xdr:cNvPr id="19" name="Image 1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413" y="9822759"/>
          <a:ext cx="366616" cy="3724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789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720588</xdr:colOff>
      <xdr:row>5</xdr:row>
      <xdr:rowOff>33131</xdr:rowOff>
    </xdr:from>
    <xdr:to>
      <xdr:col>10</xdr:col>
      <xdr:colOff>496957</xdr:colOff>
      <xdr:row>10</xdr:row>
      <xdr:rowOff>165653</xdr:rowOff>
    </xdr:to>
    <xdr:grpSp>
      <xdr:nvGrpSpPr>
        <xdr:cNvPr id="5" name="Groupe 4">
          <a:hlinkClick xmlns:r="http://schemas.openxmlformats.org/officeDocument/2006/relationships" r:id="rId2"/>
        </xdr:cNvPr>
        <xdr:cNvGrpSpPr/>
      </xdr:nvGrpSpPr>
      <xdr:grpSpPr>
        <a:xfrm>
          <a:off x="7628284" y="993914"/>
          <a:ext cx="1300369" cy="496956"/>
          <a:chOff x="8050696" y="1167848"/>
          <a:chExt cx="1300369" cy="430695"/>
        </a:xfrm>
        <a:solidFill>
          <a:srgbClr val="4576B5"/>
        </a:solidFill>
      </xdr:grpSpPr>
      <xdr:sp macro="" textlink="">
        <xdr:nvSpPr>
          <xdr:cNvPr id="6" name="Rectangle à coins arrondis 5"/>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8" name="Groupe 7">
          <a:hlinkClick xmlns:r="http://schemas.openxmlformats.org/officeDocument/2006/relationships" r:id="rId3"/>
        </xdr:cNvPr>
        <xdr:cNvGrpSpPr/>
      </xdr:nvGrpSpPr>
      <xdr:grpSpPr>
        <a:xfrm>
          <a:off x="7636565" y="91109"/>
          <a:ext cx="1300369" cy="499717"/>
          <a:chOff x="8050696" y="1167848"/>
          <a:chExt cx="1300369" cy="430695"/>
        </a:xfrm>
      </xdr:grpSpPr>
      <xdr:sp macro="" textlink="">
        <xdr:nvSpPr>
          <xdr:cNvPr id="9" name="Rectangle à coins arrondis 8"/>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0" name="ZoneTexte 9">
            <a:hlinkClick xmlns:r="http://schemas.openxmlformats.org/officeDocument/2006/relationships" r:id="rId4"/>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11" name="Groupe 10">
          <a:hlinkClick xmlns:r="http://schemas.openxmlformats.org/officeDocument/2006/relationships" r:id="rId5"/>
        </xdr:cNvPr>
        <xdr:cNvGrpSpPr/>
      </xdr:nvGrpSpPr>
      <xdr:grpSpPr>
        <a:xfrm>
          <a:off x="7636565" y="1764197"/>
          <a:ext cx="1300369" cy="651564"/>
          <a:chOff x="7338391" y="1830458"/>
          <a:chExt cx="1300369" cy="670751"/>
        </a:xfrm>
      </xdr:grpSpPr>
      <xdr:sp macro="" textlink="">
        <xdr:nvSpPr>
          <xdr:cNvPr id="12" name="Rectangle à coins arrondis 11"/>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3" name="ZoneTexte 12">
            <a:hlinkClick xmlns:r="http://schemas.openxmlformats.org/officeDocument/2006/relationships" r:id="rId6"/>
          </xdr:cNvPr>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Normandie</a:t>
            </a:r>
          </a:p>
        </xdr:txBody>
      </xdr:sp>
    </xdr:grpSp>
    <xdr:clientData/>
  </xdr:twoCellAnchor>
  <xdr:twoCellAnchor>
    <xdr:from>
      <xdr:col>6</xdr:col>
      <xdr:colOff>646044</xdr:colOff>
      <xdr:row>22</xdr:row>
      <xdr:rowOff>0</xdr:rowOff>
    </xdr:from>
    <xdr:to>
      <xdr:col>8</xdr:col>
      <xdr:colOff>49697</xdr:colOff>
      <xdr:row>27</xdr:row>
      <xdr:rowOff>107679</xdr:rowOff>
    </xdr:to>
    <xdr:sp macro="" textlink="">
      <xdr:nvSpPr>
        <xdr:cNvPr id="14" name="ZoneTexte 13"/>
        <xdr:cNvSpPr txBox="1"/>
      </xdr:nvSpPr>
      <xdr:spPr>
        <a:xfrm>
          <a:off x="5780019" y="3552825"/>
          <a:ext cx="832403" cy="888729"/>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49696</xdr:colOff>
      <xdr:row>0</xdr:row>
      <xdr:rowOff>82826</xdr:rowOff>
    </xdr:from>
    <xdr:to>
      <xdr:col>1</xdr:col>
      <xdr:colOff>1518955</xdr:colOff>
      <xdr:row>4</xdr:row>
      <xdr:rowOff>124495</xdr:rowOff>
    </xdr:to>
    <xdr:pic>
      <xdr:nvPicPr>
        <xdr:cNvPr id="15" name="Image 1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202" t="13623" r="7830" b="14917"/>
        <a:stretch/>
      </xdr:blipFill>
      <xdr:spPr>
        <a:xfrm>
          <a:off x="49696" y="82826"/>
          <a:ext cx="1707384" cy="679844"/>
        </a:xfrm>
        <a:prstGeom prst="rect">
          <a:avLst/>
        </a:prstGeom>
      </xdr:spPr>
    </xdr:pic>
    <xdr:clientData/>
  </xdr:twoCellAnchor>
  <xdr:twoCellAnchor editAs="oneCell">
    <xdr:from>
      <xdr:col>0</xdr:col>
      <xdr:colOff>41413</xdr:colOff>
      <xdr:row>46</xdr:row>
      <xdr:rowOff>173934</xdr:rowOff>
    </xdr:from>
    <xdr:to>
      <xdr:col>1</xdr:col>
      <xdr:colOff>169904</xdr:colOff>
      <xdr:row>47</xdr:row>
      <xdr:rowOff>136773</xdr:rowOff>
    </xdr:to>
    <xdr:pic>
      <xdr:nvPicPr>
        <xdr:cNvPr id="17" name="Image 1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413" y="9822759"/>
          <a:ext cx="366616" cy="3724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789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720588</xdr:colOff>
      <xdr:row>5</xdr:row>
      <xdr:rowOff>33131</xdr:rowOff>
    </xdr:from>
    <xdr:to>
      <xdr:col>10</xdr:col>
      <xdr:colOff>496957</xdr:colOff>
      <xdr:row>10</xdr:row>
      <xdr:rowOff>165653</xdr:rowOff>
    </xdr:to>
    <xdr:grpSp>
      <xdr:nvGrpSpPr>
        <xdr:cNvPr id="5" name="Groupe 4">
          <a:hlinkClick xmlns:r="http://schemas.openxmlformats.org/officeDocument/2006/relationships" r:id="rId2"/>
        </xdr:cNvPr>
        <xdr:cNvGrpSpPr/>
      </xdr:nvGrpSpPr>
      <xdr:grpSpPr>
        <a:xfrm>
          <a:off x="7628284" y="993914"/>
          <a:ext cx="1300369" cy="496956"/>
          <a:chOff x="8050696" y="1167848"/>
          <a:chExt cx="1300369" cy="430695"/>
        </a:xfrm>
        <a:solidFill>
          <a:srgbClr val="4576B5"/>
        </a:solidFill>
      </xdr:grpSpPr>
      <xdr:sp macro="" textlink="">
        <xdr:nvSpPr>
          <xdr:cNvPr id="6" name="Rectangle à coins arrondis 5"/>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8" name="Groupe 7">
          <a:hlinkClick xmlns:r="http://schemas.openxmlformats.org/officeDocument/2006/relationships" r:id="rId3"/>
        </xdr:cNvPr>
        <xdr:cNvGrpSpPr/>
      </xdr:nvGrpSpPr>
      <xdr:grpSpPr>
        <a:xfrm>
          <a:off x="7636565" y="91109"/>
          <a:ext cx="1300369" cy="499717"/>
          <a:chOff x="8050696" y="1167848"/>
          <a:chExt cx="1300369" cy="430695"/>
        </a:xfrm>
      </xdr:grpSpPr>
      <xdr:sp macro="" textlink="">
        <xdr:nvSpPr>
          <xdr:cNvPr id="9" name="Rectangle à coins arrondis 8"/>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0" name="ZoneTexte 9">
            <a:hlinkClick xmlns:r="http://schemas.openxmlformats.org/officeDocument/2006/relationships" r:id="rId4"/>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11" name="Groupe 10">
          <a:hlinkClick xmlns:r="http://schemas.openxmlformats.org/officeDocument/2006/relationships" r:id="rId5"/>
        </xdr:cNvPr>
        <xdr:cNvGrpSpPr/>
      </xdr:nvGrpSpPr>
      <xdr:grpSpPr>
        <a:xfrm>
          <a:off x="7636565" y="1764197"/>
          <a:ext cx="1300369" cy="651564"/>
          <a:chOff x="7338391" y="1830458"/>
          <a:chExt cx="1300369" cy="670751"/>
        </a:xfrm>
      </xdr:grpSpPr>
      <xdr:sp macro="" textlink="">
        <xdr:nvSpPr>
          <xdr:cNvPr id="12" name="Rectangle à coins arrondis 11"/>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3" name="ZoneTexte 12">
            <a:hlinkClick xmlns:r="http://schemas.openxmlformats.org/officeDocument/2006/relationships" r:id="rId6"/>
          </xdr:cNvPr>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Normandie</a:t>
            </a:r>
          </a:p>
        </xdr:txBody>
      </xdr:sp>
    </xdr:grpSp>
    <xdr:clientData/>
  </xdr:twoCellAnchor>
  <xdr:twoCellAnchor>
    <xdr:from>
      <xdr:col>6</xdr:col>
      <xdr:colOff>646044</xdr:colOff>
      <xdr:row>22</xdr:row>
      <xdr:rowOff>0</xdr:rowOff>
    </xdr:from>
    <xdr:to>
      <xdr:col>8</xdr:col>
      <xdr:colOff>49697</xdr:colOff>
      <xdr:row>27</xdr:row>
      <xdr:rowOff>107679</xdr:rowOff>
    </xdr:to>
    <xdr:sp macro="" textlink="">
      <xdr:nvSpPr>
        <xdr:cNvPr id="14" name="ZoneTexte 13"/>
        <xdr:cNvSpPr txBox="1"/>
      </xdr:nvSpPr>
      <xdr:spPr>
        <a:xfrm>
          <a:off x="5780019" y="3552825"/>
          <a:ext cx="832403" cy="888729"/>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49696</xdr:colOff>
      <xdr:row>0</xdr:row>
      <xdr:rowOff>82826</xdr:rowOff>
    </xdr:from>
    <xdr:to>
      <xdr:col>1</xdr:col>
      <xdr:colOff>1518955</xdr:colOff>
      <xdr:row>4</xdr:row>
      <xdr:rowOff>124495</xdr:rowOff>
    </xdr:to>
    <xdr:pic>
      <xdr:nvPicPr>
        <xdr:cNvPr id="15" name="Image 1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202" t="13623" r="7830" b="14917"/>
        <a:stretch/>
      </xdr:blipFill>
      <xdr:spPr>
        <a:xfrm>
          <a:off x="49696" y="82826"/>
          <a:ext cx="1707384" cy="679844"/>
        </a:xfrm>
        <a:prstGeom prst="rect">
          <a:avLst/>
        </a:prstGeom>
      </xdr:spPr>
    </xdr:pic>
    <xdr:clientData/>
  </xdr:twoCellAnchor>
  <xdr:twoCellAnchor editAs="oneCell">
    <xdr:from>
      <xdr:col>0</xdr:col>
      <xdr:colOff>41413</xdr:colOff>
      <xdr:row>46</xdr:row>
      <xdr:rowOff>173934</xdr:rowOff>
    </xdr:from>
    <xdr:to>
      <xdr:col>1</xdr:col>
      <xdr:colOff>169904</xdr:colOff>
      <xdr:row>47</xdr:row>
      <xdr:rowOff>136773</xdr:rowOff>
    </xdr:to>
    <xdr:pic>
      <xdr:nvPicPr>
        <xdr:cNvPr id="16" name="Image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413" y="9822759"/>
          <a:ext cx="366616" cy="3724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789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720588</xdr:colOff>
      <xdr:row>5</xdr:row>
      <xdr:rowOff>33131</xdr:rowOff>
    </xdr:from>
    <xdr:to>
      <xdr:col>10</xdr:col>
      <xdr:colOff>496957</xdr:colOff>
      <xdr:row>10</xdr:row>
      <xdr:rowOff>165653</xdr:rowOff>
    </xdr:to>
    <xdr:grpSp>
      <xdr:nvGrpSpPr>
        <xdr:cNvPr id="5" name="Groupe 4">
          <a:hlinkClick xmlns:r="http://schemas.openxmlformats.org/officeDocument/2006/relationships" r:id="rId2"/>
        </xdr:cNvPr>
        <xdr:cNvGrpSpPr/>
      </xdr:nvGrpSpPr>
      <xdr:grpSpPr>
        <a:xfrm>
          <a:off x="7628284" y="993914"/>
          <a:ext cx="1300369" cy="496956"/>
          <a:chOff x="8050696" y="1167848"/>
          <a:chExt cx="1300369" cy="430695"/>
        </a:xfrm>
        <a:solidFill>
          <a:srgbClr val="4576B5"/>
        </a:solidFill>
      </xdr:grpSpPr>
      <xdr:sp macro="" textlink="">
        <xdr:nvSpPr>
          <xdr:cNvPr id="6" name="Rectangle à coins arrondis 5"/>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8" name="Groupe 7">
          <a:hlinkClick xmlns:r="http://schemas.openxmlformats.org/officeDocument/2006/relationships" r:id="rId3"/>
        </xdr:cNvPr>
        <xdr:cNvGrpSpPr/>
      </xdr:nvGrpSpPr>
      <xdr:grpSpPr>
        <a:xfrm>
          <a:off x="7636565" y="91109"/>
          <a:ext cx="1300369" cy="499717"/>
          <a:chOff x="8050696" y="1167848"/>
          <a:chExt cx="1300369" cy="430695"/>
        </a:xfrm>
      </xdr:grpSpPr>
      <xdr:sp macro="" textlink="">
        <xdr:nvSpPr>
          <xdr:cNvPr id="9" name="Rectangle à coins arrondis 8"/>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0" name="ZoneTexte 9">
            <a:hlinkClick xmlns:r="http://schemas.openxmlformats.org/officeDocument/2006/relationships" r:id="rId4"/>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11" name="Groupe 10">
          <a:hlinkClick xmlns:r="http://schemas.openxmlformats.org/officeDocument/2006/relationships" r:id="rId5"/>
        </xdr:cNvPr>
        <xdr:cNvGrpSpPr/>
      </xdr:nvGrpSpPr>
      <xdr:grpSpPr>
        <a:xfrm>
          <a:off x="7636565" y="1764197"/>
          <a:ext cx="1300369" cy="651564"/>
          <a:chOff x="7338391" y="1830458"/>
          <a:chExt cx="1300369" cy="670751"/>
        </a:xfrm>
      </xdr:grpSpPr>
      <xdr:sp macro="" textlink="">
        <xdr:nvSpPr>
          <xdr:cNvPr id="12" name="Rectangle à coins arrondis 11"/>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3" name="ZoneTexte 12">
            <a:hlinkClick xmlns:r="http://schemas.openxmlformats.org/officeDocument/2006/relationships" r:id="rId6"/>
          </xdr:cNvPr>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Normandie</a:t>
            </a:r>
          </a:p>
        </xdr:txBody>
      </xdr:sp>
    </xdr:grpSp>
    <xdr:clientData/>
  </xdr:twoCellAnchor>
  <xdr:twoCellAnchor>
    <xdr:from>
      <xdr:col>6</xdr:col>
      <xdr:colOff>646044</xdr:colOff>
      <xdr:row>22</xdr:row>
      <xdr:rowOff>0</xdr:rowOff>
    </xdr:from>
    <xdr:to>
      <xdr:col>8</xdr:col>
      <xdr:colOff>49697</xdr:colOff>
      <xdr:row>27</xdr:row>
      <xdr:rowOff>107679</xdr:rowOff>
    </xdr:to>
    <xdr:sp macro="" textlink="">
      <xdr:nvSpPr>
        <xdr:cNvPr id="14" name="ZoneTexte 13"/>
        <xdr:cNvSpPr txBox="1"/>
      </xdr:nvSpPr>
      <xdr:spPr>
        <a:xfrm>
          <a:off x="5780019" y="3552825"/>
          <a:ext cx="832403" cy="888729"/>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49696</xdr:colOff>
      <xdr:row>0</xdr:row>
      <xdr:rowOff>82826</xdr:rowOff>
    </xdr:from>
    <xdr:to>
      <xdr:col>1</xdr:col>
      <xdr:colOff>1518955</xdr:colOff>
      <xdr:row>4</xdr:row>
      <xdr:rowOff>124495</xdr:rowOff>
    </xdr:to>
    <xdr:pic>
      <xdr:nvPicPr>
        <xdr:cNvPr id="15" name="Image 1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202" t="13623" r="7830" b="14917"/>
        <a:stretch/>
      </xdr:blipFill>
      <xdr:spPr>
        <a:xfrm>
          <a:off x="49696" y="82826"/>
          <a:ext cx="1707384" cy="679844"/>
        </a:xfrm>
        <a:prstGeom prst="rect">
          <a:avLst/>
        </a:prstGeom>
      </xdr:spPr>
    </xdr:pic>
    <xdr:clientData/>
  </xdr:twoCellAnchor>
  <xdr:twoCellAnchor editAs="oneCell">
    <xdr:from>
      <xdr:col>0</xdr:col>
      <xdr:colOff>41413</xdr:colOff>
      <xdr:row>46</xdr:row>
      <xdr:rowOff>173934</xdr:rowOff>
    </xdr:from>
    <xdr:to>
      <xdr:col>1</xdr:col>
      <xdr:colOff>169904</xdr:colOff>
      <xdr:row>47</xdr:row>
      <xdr:rowOff>136773</xdr:rowOff>
    </xdr:to>
    <xdr:pic>
      <xdr:nvPicPr>
        <xdr:cNvPr id="16" name="Image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413" y="9822759"/>
          <a:ext cx="366616" cy="3724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2" name="Rectangle à coins arrondis 1"/>
        <xdr:cNvSpPr/>
      </xdr:nvSpPr>
      <xdr:spPr>
        <a:xfrm>
          <a:off x="5964306" y="3778939"/>
          <a:ext cx="513522" cy="4969151"/>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720588</xdr:colOff>
      <xdr:row>5</xdr:row>
      <xdr:rowOff>33131</xdr:rowOff>
    </xdr:from>
    <xdr:to>
      <xdr:col>10</xdr:col>
      <xdr:colOff>496957</xdr:colOff>
      <xdr:row>10</xdr:row>
      <xdr:rowOff>165653</xdr:rowOff>
    </xdr:to>
    <xdr:grpSp>
      <xdr:nvGrpSpPr>
        <xdr:cNvPr id="5" name="Groupe 4">
          <a:hlinkClick xmlns:r="http://schemas.openxmlformats.org/officeDocument/2006/relationships" r:id="rId2"/>
        </xdr:cNvPr>
        <xdr:cNvGrpSpPr/>
      </xdr:nvGrpSpPr>
      <xdr:grpSpPr>
        <a:xfrm>
          <a:off x="7628284" y="993914"/>
          <a:ext cx="1300369" cy="496956"/>
          <a:chOff x="8050696" y="1167848"/>
          <a:chExt cx="1300369" cy="430695"/>
        </a:xfrm>
        <a:solidFill>
          <a:srgbClr val="4576B5"/>
        </a:solidFill>
      </xdr:grpSpPr>
      <xdr:sp macro="" textlink="">
        <xdr:nvSpPr>
          <xdr:cNvPr id="6" name="Rectangle à coins arrondis 5"/>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7" name="ZoneTexte 6"/>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xdr:from>
      <xdr:col>8</xdr:col>
      <xdr:colOff>728869</xdr:colOff>
      <xdr:row>0</xdr:row>
      <xdr:rowOff>91109</xdr:rowOff>
    </xdr:from>
    <xdr:to>
      <xdr:col>10</xdr:col>
      <xdr:colOff>505238</xdr:colOff>
      <xdr:row>2</xdr:row>
      <xdr:rowOff>0</xdr:rowOff>
    </xdr:to>
    <xdr:grpSp>
      <xdr:nvGrpSpPr>
        <xdr:cNvPr id="8" name="Groupe 7">
          <a:hlinkClick xmlns:r="http://schemas.openxmlformats.org/officeDocument/2006/relationships" r:id="rId3"/>
        </xdr:cNvPr>
        <xdr:cNvGrpSpPr/>
      </xdr:nvGrpSpPr>
      <xdr:grpSpPr>
        <a:xfrm>
          <a:off x="7636565" y="91109"/>
          <a:ext cx="1300369" cy="499717"/>
          <a:chOff x="8050696" y="1167848"/>
          <a:chExt cx="1300369" cy="430695"/>
        </a:xfrm>
      </xdr:grpSpPr>
      <xdr:sp macro="" textlink="">
        <xdr:nvSpPr>
          <xdr:cNvPr id="9" name="Rectangle à coins arrondis 8"/>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0" name="ZoneTexte 9">
            <a:hlinkClick xmlns:r="http://schemas.openxmlformats.org/officeDocument/2006/relationships" r:id="rId4"/>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11" name="Groupe 10">
          <a:hlinkClick xmlns:r="http://schemas.openxmlformats.org/officeDocument/2006/relationships" r:id="rId5"/>
        </xdr:cNvPr>
        <xdr:cNvGrpSpPr/>
      </xdr:nvGrpSpPr>
      <xdr:grpSpPr>
        <a:xfrm>
          <a:off x="7636565" y="1764197"/>
          <a:ext cx="1300369" cy="651564"/>
          <a:chOff x="7338391" y="1830458"/>
          <a:chExt cx="1300369" cy="670751"/>
        </a:xfrm>
      </xdr:grpSpPr>
      <xdr:sp macro="" textlink="">
        <xdr:nvSpPr>
          <xdr:cNvPr id="12" name="Rectangle à coins arrondis 11"/>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3" name="ZoneTexte 12">
            <a:hlinkClick xmlns:r="http://schemas.openxmlformats.org/officeDocument/2006/relationships" r:id="rId6"/>
          </xdr:cNvPr>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Normandie</a:t>
            </a:r>
          </a:p>
        </xdr:txBody>
      </xdr:sp>
    </xdr:grpSp>
    <xdr:clientData/>
  </xdr:twoCellAnchor>
  <xdr:twoCellAnchor>
    <xdr:from>
      <xdr:col>6</xdr:col>
      <xdr:colOff>646044</xdr:colOff>
      <xdr:row>22</xdr:row>
      <xdr:rowOff>0</xdr:rowOff>
    </xdr:from>
    <xdr:to>
      <xdr:col>8</xdr:col>
      <xdr:colOff>49697</xdr:colOff>
      <xdr:row>27</xdr:row>
      <xdr:rowOff>107679</xdr:rowOff>
    </xdr:to>
    <xdr:sp macro="" textlink="">
      <xdr:nvSpPr>
        <xdr:cNvPr id="14" name="ZoneTexte 13"/>
        <xdr:cNvSpPr txBox="1"/>
      </xdr:nvSpPr>
      <xdr:spPr>
        <a:xfrm>
          <a:off x="5780019" y="3552825"/>
          <a:ext cx="832403" cy="888729"/>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49696</xdr:colOff>
      <xdr:row>0</xdr:row>
      <xdr:rowOff>82826</xdr:rowOff>
    </xdr:from>
    <xdr:to>
      <xdr:col>1</xdr:col>
      <xdr:colOff>1518955</xdr:colOff>
      <xdr:row>4</xdr:row>
      <xdr:rowOff>124495</xdr:rowOff>
    </xdr:to>
    <xdr:pic>
      <xdr:nvPicPr>
        <xdr:cNvPr id="15" name="Image 14"/>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202" t="13623" r="7830" b="14917"/>
        <a:stretch/>
      </xdr:blipFill>
      <xdr:spPr>
        <a:xfrm>
          <a:off x="49696" y="82826"/>
          <a:ext cx="1707384" cy="679844"/>
        </a:xfrm>
        <a:prstGeom prst="rect">
          <a:avLst/>
        </a:prstGeom>
      </xdr:spPr>
    </xdr:pic>
    <xdr:clientData/>
  </xdr:twoCellAnchor>
  <xdr:twoCellAnchor editAs="oneCell">
    <xdr:from>
      <xdr:col>0</xdr:col>
      <xdr:colOff>41413</xdr:colOff>
      <xdr:row>46</xdr:row>
      <xdr:rowOff>173934</xdr:rowOff>
    </xdr:from>
    <xdr:to>
      <xdr:col>1</xdr:col>
      <xdr:colOff>169904</xdr:colOff>
      <xdr:row>47</xdr:row>
      <xdr:rowOff>136773</xdr:rowOff>
    </xdr:to>
    <xdr:pic>
      <xdr:nvPicPr>
        <xdr:cNvPr id="16" name="Image 1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413" y="9822759"/>
          <a:ext cx="366616" cy="3724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115956</xdr:colOff>
      <xdr:row>23</xdr:row>
      <xdr:rowOff>16564</xdr:rowOff>
    </xdr:from>
    <xdr:to>
      <xdr:col>7</xdr:col>
      <xdr:colOff>629478</xdr:colOff>
      <xdr:row>42</xdr:row>
      <xdr:rowOff>99390</xdr:rowOff>
    </xdr:to>
    <xdr:sp macro="" textlink="">
      <xdr:nvSpPr>
        <xdr:cNvPr id="6" name="Rectangle à coins arrondis 5"/>
        <xdr:cNvSpPr/>
      </xdr:nvSpPr>
      <xdr:spPr>
        <a:xfrm>
          <a:off x="5963478" y="3727173"/>
          <a:ext cx="513522" cy="5019260"/>
        </a:xfrm>
        <a:prstGeom prst="roundRect">
          <a:avLst/>
        </a:prstGeom>
        <a:solidFill>
          <a:schemeClr val="bg1">
            <a:lumMod val="85000"/>
            <a:alpha val="14000"/>
          </a:schemeClr>
        </a:solidFill>
        <a:ln>
          <a:solidFill>
            <a:srgbClr val="646363"/>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91111</xdr:colOff>
      <xdr:row>26</xdr:row>
      <xdr:rowOff>7041</xdr:rowOff>
    </xdr:from>
    <xdr:to>
      <xdr:col>6</xdr:col>
      <xdr:colOff>571502</xdr:colOff>
      <xdr:row>42</xdr:row>
      <xdr:rowOff>248478</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728869</xdr:colOff>
      <xdr:row>0</xdr:row>
      <xdr:rowOff>91109</xdr:rowOff>
    </xdr:from>
    <xdr:to>
      <xdr:col>10</xdr:col>
      <xdr:colOff>505238</xdr:colOff>
      <xdr:row>1</xdr:row>
      <xdr:rowOff>190500</xdr:rowOff>
    </xdr:to>
    <xdr:grpSp>
      <xdr:nvGrpSpPr>
        <xdr:cNvPr id="17" name="Groupe 16">
          <a:hlinkClick xmlns:r="http://schemas.openxmlformats.org/officeDocument/2006/relationships" r:id="rId2"/>
        </xdr:cNvPr>
        <xdr:cNvGrpSpPr/>
      </xdr:nvGrpSpPr>
      <xdr:grpSpPr>
        <a:xfrm>
          <a:off x="7619999" y="91109"/>
          <a:ext cx="1300369" cy="463550"/>
          <a:chOff x="8050696" y="1167848"/>
          <a:chExt cx="1300369" cy="430695"/>
        </a:xfrm>
      </xdr:grpSpPr>
      <xdr:sp macro="" textlink="">
        <xdr:nvSpPr>
          <xdr:cNvPr id="18" name="Rectangle à coins arrondis 17"/>
          <xdr:cNvSpPr/>
        </xdr:nvSpPr>
        <xdr:spPr>
          <a:xfrm>
            <a:off x="8050696" y="1167848"/>
            <a:ext cx="1300369" cy="430695"/>
          </a:xfrm>
          <a:prstGeom prst="roundRect">
            <a:avLst/>
          </a:prstGeom>
          <a:solidFill>
            <a:srgbClr val="5FC5C5"/>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19" name="ZoneTexte 18">
            <a:hlinkClick xmlns:r="http://schemas.openxmlformats.org/officeDocument/2006/relationships" r:id="rId3"/>
          </xdr:cNvPr>
          <xdr:cNvSpPr txBox="1"/>
        </xdr:nvSpPr>
        <xdr:spPr>
          <a:xfrm>
            <a:off x="8092108" y="1209263"/>
            <a:ext cx="1217544" cy="29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Sommaire</a:t>
            </a:r>
          </a:p>
        </xdr:txBody>
      </xdr:sp>
    </xdr:grpSp>
    <xdr:clientData/>
  </xdr:twoCellAnchor>
  <xdr:twoCellAnchor>
    <xdr:from>
      <xdr:col>8</xdr:col>
      <xdr:colOff>728869</xdr:colOff>
      <xdr:row>12</xdr:row>
      <xdr:rowOff>41414</xdr:rowOff>
    </xdr:from>
    <xdr:to>
      <xdr:col>10</xdr:col>
      <xdr:colOff>505238</xdr:colOff>
      <xdr:row>14</xdr:row>
      <xdr:rowOff>372718</xdr:rowOff>
    </xdr:to>
    <xdr:grpSp>
      <xdr:nvGrpSpPr>
        <xdr:cNvPr id="2" name="Groupe 1">
          <a:hlinkClick xmlns:r="http://schemas.openxmlformats.org/officeDocument/2006/relationships" r:id="rId4"/>
        </xdr:cNvPr>
        <xdr:cNvGrpSpPr/>
      </xdr:nvGrpSpPr>
      <xdr:grpSpPr>
        <a:xfrm>
          <a:off x="7619999" y="1725544"/>
          <a:ext cx="1300369" cy="651565"/>
          <a:chOff x="7338391" y="1830458"/>
          <a:chExt cx="1300369" cy="670751"/>
        </a:xfrm>
      </xdr:grpSpPr>
      <xdr:sp macro="" textlink="">
        <xdr:nvSpPr>
          <xdr:cNvPr id="16" name="Rectangle à coins arrondis 15"/>
          <xdr:cNvSpPr/>
        </xdr:nvSpPr>
        <xdr:spPr>
          <a:xfrm>
            <a:off x="7338391" y="1830458"/>
            <a:ext cx="1300369" cy="538369"/>
          </a:xfrm>
          <a:prstGeom prst="roundRect">
            <a:avLst/>
          </a:prstGeom>
          <a:solidFill>
            <a:srgbClr val="646363"/>
          </a:solid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21" name="ZoneTexte 20"/>
          <xdr:cNvSpPr txBox="1"/>
        </xdr:nvSpPr>
        <xdr:spPr>
          <a:xfrm>
            <a:off x="7354954" y="1838739"/>
            <a:ext cx="1217544" cy="662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Voir fiche département</a:t>
            </a:r>
          </a:p>
        </xdr:txBody>
      </xdr:sp>
    </xdr:grpSp>
    <xdr:clientData/>
  </xdr:twoCellAnchor>
  <xdr:twoCellAnchor>
    <xdr:from>
      <xdr:col>8</xdr:col>
      <xdr:colOff>728870</xdr:colOff>
      <xdr:row>4</xdr:row>
      <xdr:rowOff>298174</xdr:rowOff>
    </xdr:from>
    <xdr:to>
      <xdr:col>10</xdr:col>
      <xdr:colOff>505239</xdr:colOff>
      <xdr:row>10</xdr:row>
      <xdr:rowOff>107674</xdr:rowOff>
    </xdr:to>
    <xdr:grpSp>
      <xdr:nvGrpSpPr>
        <xdr:cNvPr id="20" name="Groupe 19">
          <a:hlinkClick xmlns:r="http://schemas.openxmlformats.org/officeDocument/2006/relationships" r:id="rId5"/>
        </xdr:cNvPr>
        <xdr:cNvGrpSpPr/>
      </xdr:nvGrpSpPr>
      <xdr:grpSpPr>
        <a:xfrm>
          <a:off x="7620000" y="894522"/>
          <a:ext cx="1300369" cy="499717"/>
          <a:chOff x="8050696" y="1167848"/>
          <a:chExt cx="1300369" cy="430695"/>
        </a:xfrm>
        <a:solidFill>
          <a:srgbClr val="4576B5"/>
        </a:solidFill>
      </xdr:grpSpPr>
      <xdr:sp macro="" textlink="">
        <xdr:nvSpPr>
          <xdr:cNvPr id="22" name="Rectangle à coins arrondis 21"/>
          <xdr:cNvSpPr/>
        </xdr:nvSpPr>
        <xdr:spPr>
          <a:xfrm>
            <a:off x="8050696" y="1167848"/>
            <a:ext cx="1300369" cy="430695"/>
          </a:xfrm>
          <a:prstGeom prst="roundRect">
            <a:avLst/>
          </a:prstGeom>
          <a:grpFill/>
          <a:scene3d>
            <a:camera prst="orthographicFront"/>
            <a:lightRig rig="threePt" dir="t"/>
          </a:scene3d>
          <a:sp3d>
            <a:bevel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endParaRPr lang="fr-FR" sz="1100"/>
          </a:p>
        </xdr:txBody>
      </xdr:sp>
      <xdr:sp macro="" textlink="">
        <xdr:nvSpPr>
          <xdr:cNvPr id="23" name="ZoneTexte 22"/>
          <xdr:cNvSpPr txBox="1"/>
        </xdr:nvSpPr>
        <xdr:spPr>
          <a:xfrm>
            <a:off x="8092108" y="1209263"/>
            <a:ext cx="1217544" cy="29817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300" b="1">
                <a:solidFill>
                  <a:schemeClr val="bg1"/>
                </a:solidFill>
              </a:rPr>
              <a:t>Méthodologie</a:t>
            </a:r>
          </a:p>
        </xdr:txBody>
      </xdr:sp>
    </xdr:grpSp>
    <xdr:clientData/>
  </xdr:twoCellAnchor>
  <xdr:twoCellAnchor editAs="oneCell">
    <xdr:from>
      <xdr:col>0</xdr:col>
      <xdr:colOff>49695</xdr:colOff>
      <xdr:row>0</xdr:row>
      <xdr:rowOff>82826</xdr:rowOff>
    </xdr:from>
    <xdr:to>
      <xdr:col>1</xdr:col>
      <xdr:colOff>1518954</xdr:colOff>
      <xdr:row>4</xdr:row>
      <xdr:rowOff>165908</xdr:rowOff>
    </xdr:to>
    <xdr:pic>
      <xdr:nvPicPr>
        <xdr:cNvPr id="24" name="Image 23"/>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202" t="13623" r="7830" b="14917"/>
        <a:stretch/>
      </xdr:blipFill>
      <xdr:spPr>
        <a:xfrm>
          <a:off x="49695" y="82826"/>
          <a:ext cx="1709455" cy="679430"/>
        </a:xfrm>
        <a:prstGeom prst="rect">
          <a:avLst/>
        </a:prstGeom>
      </xdr:spPr>
    </xdr:pic>
    <xdr:clientData/>
  </xdr:twoCellAnchor>
  <xdr:twoCellAnchor>
    <xdr:from>
      <xdr:col>6</xdr:col>
      <xdr:colOff>629478</xdr:colOff>
      <xdr:row>22</xdr:row>
      <xdr:rowOff>41414</xdr:rowOff>
    </xdr:from>
    <xdr:to>
      <xdr:col>8</xdr:col>
      <xdr:colOff>57979</xdr:colOff>
      <xdr:row>27</xdr:row>
      <xdr:rowOff>149092</xdr:rowOff>
    </xdr:to>
    <xdr:sp macro="" textlink="">
      <xdr:nvSpPr>
        <xdr:cNvPr id="25" name="ZoneTexte 24"/>
        <xdr:cNvSpPr txBox="1"/>
      </xdr:nvSpPr>
      <xdr:spPr>
        <a:xfrm>
          <a:off x="5764695" y="3544957"/>
          <a:ext cx="853110" cy="894526"/>
        </a:xfrm>
        <a:prstGeom prst="roundRect">
          <a:avLst/>
        </a:prstGeom>
        <a:solidFill>
          <a:srgbClr val="21519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b="1">
              <a:solidFill>
                <a:schemeClr val="bg1"/>
              </a:solidFill>
              <a:latin typeface="+mn-lt"/>
            </a:rPr>
            <a:t>Indicateur de tension du domaine</a:t>
          </a:r>
        </a:p>
      </xdr:txBody>
    </xdr:sp>
    <xdr:clientData/>
  </xdr:twoCellAnchor>
  <xdr:twoCellAnchor editAs="oneCell">
    <xdr:from>
      <xdr:col>0</xdr:col>
      <xdr:colOff>41413</xdr:colOff>
      <xdr:row>46</xdr:row>
      <xdr:rowOff>173934</xdr:rowOff>
    </xdr:from>
    <xdr:to>
      <xdr:col>1</xdr:col>
      <xdr:colOff>169904</xdr:colOff>
      <xdr:row>47</xdr:row>
      <xdr:rowOff>136773</xdr:rowOff>
    </xdr:to>
    <xdr:pic>
      <xdr:nvPicPr>
        <xdr:cNvPr id="26" name="Image 2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13" y="9717984"/>
          <a:ext cx="366616" cy="3724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R028/DRAO/SEE/2-PUBLICATIONS/QPV/Maquette%20Outil%20externe_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Synthèse"/>
      <sheetName val="Profil"/>
      <sheetName val="extract"/>
      <sheetName val="corres"/>
      <sheetName val="ICT3"/>
      <sheetName val="DEFMB"/>
      <sheetName val="pop"/>
    </sheetNames>
    <sheetDataSet>
      <sheetData sheetId="0">
        <row r="12">
          <cell r="F12" t="str">
            <v>_</v>
          </cell>
        </row>
      </sheetData>
      <sheetData sheetId="1" refreshError="1"/>
      <sheetData sheetId="2" refreshError="1"/>
      <sheetData sheetId="3" refreshError="1"/>
      <sheetData sheetId="4">
        <row r="120">
          <cell r="B120" t="str">
            <v>Calvados</v>
          </cell>
          <cell r="D120" t="str">
            <v>Bassin</v>
          </cell>
        </row>
        <row r="121">
          <cell r="B121" t="str">
            <v>Eure</v>
          </cell>
          <cell r="D121" t="str">
            <v>QPV</v>
          </cell>
        </row>
        <row r="122">
          <cell r="B122" t="str">
            <v>Manche</v>
          </cell>
        </row>
        <row r="123">
          <cell r="B123" t="str">
            <v>Orne</v>
          </cell>
        </row>
        <row r="124">
          <cell r="B124" t="str">
            <v>Seine-Maritime</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5191"/>
    <pageSetUpPr fitToPage="1"/>
  </sheetPr>
  <dimension ref="B15:L48"/>
  <sheetViews>
    <sheetView showGridLines="0" tabSelected="1" zoomScale="115" zoomScaleNormal="115" workbookViewId="0">
      <selection activeCell="B18" sqref="B18"/>
    </sheetView>
  </sheetViews>
  <sheetFormatPr baseColWidth="10" defaultRowHeight="15" x14ac:dyDescent="0.25"/>
  <cols>
    <col min="1" max="1" width="3" customWidth="1"/>
    <col min="2" max="2" width="7" customWidth="1"/>
    <col min="3" max="3" width="14.7109375" customWidth="1"/>
    <col min="9" max="9" width="13.42578125" customWidth="1"/>
    <col min="10" max="10" width="4.85546875" customWidth="1"/>
  </cols>
  <sheetData>
    <row r="15" spans="2:2" x14ac:dyDescent="0.25">
      <c r="B15" s="43" t="s">
        <v>65</v>
      </c>
    </row>
    <row r="16" spans="2:2" x14ac:dyDescent="0.25">
      <c r="B16" s="43"/>
    </row>
    <row r="17" spans="2:10" x14ac:dyDescent="0.25">
      <c r="B17" s="43" t="s">
        <v>263</v>
      </c>
    </row>
    <row r="19" spans="2:10" x14ac:dyDescent="0.25">
      <c r="C19" t="s">
        <v>71</v>
      </c>
      <c r="H19" s="44" t="s">
        <v>66</v>
      </c>
    </row>
    <row r="20" spans="2:10" ht="6.75" customHeight="1" x14ac:dyDescent="0.25">
      <c r="H20" s="14"/>
    </row>
    <row r="21" spans="2:10" ht="15" customHeight="1" x14ac:dyDescent="0.25">
      <c r="H21" s="13" t="s">
        <v>38</v>
      </c>
    </row>
    <row r="22" spans="2:10" x14ac:dyDescent="0.25">
      <c r="H22" s="13" t="s">
        <v>39</v>
      </c>
    </row>
    <row r="23" spans="2:10" x14ac:dyDescent="0.25">
      <c r="H23" s="13" t="s">
        <v>40</v>
      </c>
    </row>
    <row r="24" spans="2:10" x14ac:dyDescent="0.25">
      <c r="H24" s="13" t="s">
        <v>41</v>
      </c>
    </row>
    <row r="25" spans="2:10" x14ac:dyDescent="0.25">
      <c r="H25" s="13" t="s">
        <v>42</v>
      </c>
    </row>
    <row r="26" spans="2:10" x14ac:dyDescent="0.25">
      <c r="H26" s="7"/>
    </row>
    <row r="27" spans="2:10" x14ac:dyDescent="0.25">
      <c r="D27" s="7"/>
    </row>
    <row r="28" spans="2:10" x14ac:dyDescent="0.25">
      <c r="C28" s="14"/>
      <c r="D28" s="44" t="s">
        <v>67</v>
      </c>
      <c r="H28" s="44" t="s">
        <v>68</v>
      </c>
    </row>
    <row r="29" spans="2:10" ht="6.75" customHeight="1" x14ac:dyDescent="0.25">
      <c r="H29" s="14"/>
    </row>
    <row r="30" spans="2:10" x14ac:dyDescent="0.25">
      <c r="D30" s="13" t="s">
        <v>43</v>
      </c>
      <c r="H30" s="13" t="s">
        <v>49</v>
      </c>
      <c r="J30" s="13"/>
    </row>
    <row r="31" spans="2:10" x14ac:dyDescent="0.25">
      <c r="D31" s="13" t="s">
        <v>44</v>
      </c>
      <c r="H31" s="13" t="s">
        <v>50</v>
      </c>
      <c r="J31" s="13"/>
    </row>
    <row r="32" spans="2:10" x14ac:dyDescent="0.25">
      <c r="D32" s="13" t="s">
        <v>45</v>
      </c>
      <c r="H32" s="13" t="s">
        <v>51</v>
      </c>
      <c r="J32" s="13"/>
    </row>
    <row r="33" spans="4:12" x14ac:dyDescent="0.25">
      <c r="D33" s="13" t="s">
        <v>46</v>
      </c>
      <c r="H33" s="7"/>
    </row>
    <row r="34" spans="4:12" x14ac:dyDescent="0.25">
      <c r="D34" s="13" t="s">
        <v>47</v>
      </c>
      <c r="H34" s="7"/>
    </row>
    <row r="35" spans="4:12" x14ac:dyDescent="0.25">
      <c r="D35" s="13" t="s">
        <v>48</v>
      </c>
      <c r="H35" s="44" t="s">
        <v>70</v>
      </c>
      <c r="I35" s="45"/>
      <c r="J35" s="45"/>
      <c r="K35" s="45"/>
      <c r="L35" s="45"/>
    </row>
    <row r="36" spans="4:12" ht="6.75" customHeight="1" x14ac:dyDescent="0.25">
      <c r="D36" s="13"/>
      <c r="H36" s="14"/>
    </row>
    <row r="37" spans="4:12" x14ac:dyDescent="0.25">
      <c r="D37" s="7"/>
      <c r="H37" s="13" t="s">
        <v>56</v>
      </c>
    </row>
    <row r="38" spans="4:12" x14ac:dyDescent="0.25">
      <c r="D38" s="44" t="s">
        <v>69</v>
      </c>
      <c r="H38" s="13" t="s">
        <v>57</v>
      </c>
    </row>
    <row r="39" spans="4:12" x14ac:dyDescent="0.25">
      <c r="H39" s="13" t="s">
        <v>58</v>
      </c>
      <c r="K39" s="13"/>
    </row>
    <row r="40" spans="4:12" x14ac:dyDescent="0.25">
      <c r="D40" s="13" t="s">
        <v>52</v>
      </c>
      <c r="H40" s="13" t="s">
        <v>59</v>
      </c>
      <c r="K40" s="13"/>
    </row>
    <row r="41" spans="4:12" x14ac:dyDescent="0.25">
      <c r="D41" s="13" t="s">
        <v>53</v>
      </c>
      <c r="H41" s="13" t="s">
        <v>60</v>
      </c>
      <c r="K41" s="13"/>
    </row>
    <row r="42" spans="4:12" x14ac:dyDescent="0.25">
      <c r="D42" s="13" t="s">
        <v>54</v>
      </c>
      <c r="H42" s="13" t="s">
        <v>61</v>
      </c>
      <c r="K42" s="13"/>
    </row>
    <row r="43" spans="4:12" x14ac:dyDescent="0.25">
      <c r="D43" s="13" t="s">
        <v>55</v>
      </c>
      <c r="H43" s="13" t="s">
        <v>62</v>
      </c>
    </row>
    <row r="44" spans="4:12" x14ac:dyDescent="0.25">
      <c r="H44" s="13" t="s">
        <v>63</v>
      </c>
    </row>
    <row r="45" spans="4:12" x14ac:dyDescent="0.25">
      <c r="H45" s="13" t="s">
        <v>64</v>
      </c>
    </row>
    <row r="47" spans="4:12" x14ac:dyDescent="0.25">
      <c r="H47" s="13"/>
    </row>
    <row r="48" spans="4:12" x14ac:dyDescent="0.25">
      <c r="H48" s="7"/>
    </row>
  </sheetData>
  <hyperlinks>
    <hyperlink ref="H21:I21" location="'2817'!A1" display="   Bassin de Caen"/>
    <hyperlink ref="H22:I22" location="'2818'!A1" display="   Bassin de Bayeux"/>
    <hyperlink ref="H23:I23" location="'2819'!A1" display="   Bassin de Falaise"/>
    <hyperlink ref="H24:I24" location="'2820'!A1" display="   Bassin de Lisieux"/>
    <hyperlink ref="H25:I25" location="'2821'!A1" display="   Bassin de Vire"/>
    <hyperlink ref="H30:I30" location="'2822'!A1" display="   Bassin du Nord-Cotentin"/>
    <hyperlink ref="H31:I31" location="'2823'!A1" display="   Bassin du Sud-Manche"/>
    <hyperlink ref="H32:I32" location="'2824'!A1" display="   Bassin de Saint-Lô - Coutances"/>
    <hyperlink ref="H37:I37" location="'2801'!A1" display="   Bassin de Rouen"/>
    <hyperlink ref="H38:I38" location="'2802'!A1" display="   Bassin du Pays de Caux"/>
    <hyperlink ref="H39:I39" location="'2803'!A1" display="   Bassin de Caux-Maritime"/>
    <hyperlink ref="H40:I40" location="'2804'!A1" display="   Bassin du Tréport"/>
    <hyperlink ref="H41:I41" location="'2805'!A1" display="   Bassin de Forges-les-Eaux"/>
    <hyperlink ref="H42:I42" location="'2806'!A1" display="   Bassin du Havre"/>
    <hyperlink ref="H43:I43" location="'2807'!A1" display="   Bassin de Fécamp"/>
    <hyperlink ref="H44:I44" location="'2808'!A1" display="   Bassin de Lillebonne"/>
    <hyperlink ref="H45:I45" location="'2809'!A1" display="   Bassin d'Elbeuf"/>
    <hyperlink ref="D30:E30" location="'2810'!A1" display="   Bassin de Louviers"/>
    <hyperlink ref="D31:E31" location="'2811'!A1" display="   Bassin d'Évreux"/>
    <hyperlink ref="D32:E32" location="'2812'!A1" display="   Bassin de Vernon"/>
    <hyperlink ref="D33:E33" location="'2813'!A1" display="   Bassin de Bernay"/>
    <hyperlink ref="D34:E34" location="'2814'!A1" display="   Bassin de Pont-Audemer"/>
    <hyperlink ref="D35:E35" location="'2816'!A1" display="   Bassin de Gisors"/>
    <hyperlink ref="D40:E40" location="'2825'!A1" display="   Bassin de Flers"/>
    <hyperlink ref="D41:E41" location="'2826'!A1" display="   Bassin d'Alençon"/>
    <hyperlink ref="D42:E42" location="'2827'!A1" display="   Bassin d'Argentan"/>
    <hyperlink ref="D43:E43" location="'2828'!A1" display="   Bassin de Mortagne - L'Aigle"/>
    <hyperlink ref="H19" location="'14'!A1" display="CALVADOS"/>
    <hyperlink ref="H28" location="'50'!A1" display="MANCHE"/>
    <hyperlink ref="H35:I35" location="'76'!A1" display="SEINE-MARITIME"/>
    <hyperlink ref="D28" location="'27'!A1" display="EURE"/>
    <hyperlink ref="D38" location="'61'!A1" display="ORNE"/>
  </hyperlinks>
  <pageMargins left="0.25" right="0.25" top="0.75" bottom="0.75" header="0.3" footer="0.3"/>
  <pageSetup paperSize="9" scale="96" orientation="portrait"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141</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16</v>
      </c>
      <c r="N17" s="5">
        <v>5</v>
      </c>
      <c r="O17" s="5">
        <v>6</v>
      </c>
      <c r="P17" s="5">
        <v>3</v>
      </c>
      <c r="Q17" s="5">
        <v>0</v>
      </c>
      <c r="R17" s="22">
        <f>Q17/SUM(M17:Q17)+0.0000001</f>
        <v>9.9999999999999995E-8</v>
      </c>
      <c r="S17" s="11" t="s">
        <v>3</v>
      </c>
      <c r="T17" s="17">
        <v>1</v>
      </c>
      <c r="U17" s="21">
        <f>LARGE($R$17:$R$30,T17)</f>
        <v>0.28000030000000004</v>
      </c>
      <c r="V17" s="17" t="str">
        <f>VLOOKUP(U17,$R$17:$S$30,2,FALSE)</f>
        <v>Banque, assurance, immobilier</v>
      </c>
      <c r="W17" s="41">
        <f>VLOOKUP(VLOOKUP(V17,$T$2:$U$15,2,FALSE),$L$17:$Q$31,2,FALSE)</f>
        <v>6</v>
      </c>
      <c r="X17" s="41">
        <f>VLOOKUP(VLOOKUP(V17,$T$2:$U$15,2,FALSE),$L$17:$Q$31,3,FALSE)</f>
        <v>1</v>
      </c>
      <c r="Y17" s="41">
        <f>VLOOKUP(VLOOKUP(V17,$T$2:$U$15,2,FALSE),$L$17:$Q$31,4,FALSE)</f>
        <v>1</v>
      </c>
      <c r="Z17" s="41">
        <f t="shared" ref="Z17:Z30" si="0">VLOOKUP(VLOOKUP(V17,$T$2:$U$15,2,FALSE),$L$17:$Q$31,5,FALSE)</f>
        <v>10</v>
      </c>
      <c r="AA17" s="41">
        <f t="shared" ref="AA17:AA30" si="1">VLOOKUP(VLOOKUP(V17,$T$2:$U$15,2,FALSE),$L$17:$Q$31,6,FALSE)</f>
        <v>7</v>
      </c>
      <c r="AG17" s="25"/>
      <c r="AH17" s="25"/>
      <c r="AI17" s="25"/>
    </row>
    <row r="18" spans="1:35" x14ac:dyDescent="0.25">
      <c r="A18" s="94"/>
      <c r="B18" s="94"/>
      <c r="C18" s="94"/>
      <c r="D18" s="94"/>
      <c r="E18" s="94"/>
      <c r="F18" s="94"/>
      <c r="G18" s="94"/>
      <c r="H18" s="94"/>
      <c r="I18" s="25"/>
      <c r="J18" s="25"/>
      <c r="K18" s="11"/>
      <c r="L18" s="17" t="s">
        <v>80</v>
      </c>
      <c r="M18" s="17">
        <v>12</v>
      </c>
      <c r="N18" s="17">
        <v>0</v>
      </c>
      <c r="O18" s="17">
        <v>2</v>
      </c>
      <c r="P18" s="17">
        <v>2</v>
      </c>
      <c r="Q18" s="17">
        <v>3</v>
      </c>
      <c r="R18" s="22">
        <f>Q18/SUM(M18:Q18)+0.0000002</f>
        <v>0.15789493684210526</v>
      </c>
      <c r="S18" s="11" t="s">
        <v>4</v>
      </c>
      <c r="T18" s="17">
        <v>2</v>
      </c>
      <c r="U18" s="21">
        <f t="shared" ref="U18:U30" si="2">LARGE($R$17:$R$30,T18)</f>
        <v>0.25000090000000003</v>
      </c>
      <c r="V18" s="17" t="str">
        <f t="shared" ref="V18:V30" si="3">VLOOKUP(U18,$R$17:$S$30,2,FALSE)</f>
        <v>Installation et maintenance</v>
      </c>
      <c r="W18" s="41">
        <f>VLOOKUP(VLOOKUP(V18,$T$2:$U$15,2,FALSE),$L$17:$Q$30,2,FALSE)</f>
        <v>1</v>
      </c>
      <c r="X18" s="41">
        <f t="shared" ref="X18:X30" si="4">VLOOKUP(VLOOKUP(V18,$T$2:$U$15,2,FALSE),$L$17:$Q$30,3,FALSE)</f>
        <v>3</v>
      </c>
      <c r="Y18" s="41">
        <f t="shared" ref="Y18:Y30" si="5">VLOOKUP(VLOOKUP(V18,$T$2:$U$15,2,FALSE),$L$17:$Q$30,4,FALSE)</f>
        <v>3</v>
      </c>
      <c r="Z18" s="41">
        <f t="shared" si="0"/>
        <v>14</v>
      </c>
      <c r="AA18" s="41">
        <f t="shared" si="1"/>
        <v>7</v>
      </c>
      <c r="AG18" s="25"/>
      <c r="AH18" s="25"/>
      <c r="AI18" s="25"/>
    </row>
    <row r="19" spans="1:35" ht="9.75" customHeight="1" x14ac:dyDescent="0.25">
      <c r="A19" s="94"/>
      <c r="B19" s="94"/>
      <c r="C19" s="94"/>
      <c r="D19" s="94"/>
      <c r="E19" s="94"/>
      <c r="F19" s="94"/>
      <c r="G19" s="94"/>
      <c r="H19" s="94"/>
      <c r="I19" s="25"/>
      <c r="J19" s="25"/>
      <c r="K19" s="11"/>
      <c r="L19" s="17" t="s">
        <v>81</v>
      </c>
      <c r="M19" s="17">
        <v>6</v>
      </c>
      <c r="N19" s="17">
        <v>1</v>
      </c>
      <c r="O19" s="17">
        <v>1</v>
      </c>
      <c r="P19" s="17">
        <v>10</v>
      </c>
      <c r="Q19" s="17">
        <v>7</v>
      </c>
      <c r="R19" s="22">
        <f>Q19/SUM(M19:Q19)+0.0000003</f>
        <v>0.28000030000000004</v>
      </c>
      <c r="S19" s="11" t="s">
        <v>5</v>
      </c>
      <c r="T19" s="17">
        <v>3</v>
      </c>
      <c r="U19" s="21">
        <f t="shared" si="2"/>
        <v>0.15789493684210526</v>
      </c>
      <c r="V19" s="17" t="str">
        <f t="shared" si="3"/>
        <v>Arts et façonnage d'ouvrages d'art</v>
      </c>
      <c r="W19" s="41">
        <f t="shared" ref="W19:W30" si="6">VLOOKUP(VLOOKUP(V19,$T$2:$U$15,2,FALSE),$L$17:$Q$30,2,FALSE)</f>
        <v>12</v>
      </c>
      <c r="X19" s="41">
        <f t="shared" si="4"/>
        <v>0</v>
      </c>
      <c r="Y19" s="41">
        <f t="shared" si="5"/>
        <v>2</v>
      </c>
      <c r="Z19" s="41">
        <f t="shared" si="0"/>
        <v>2</v>
      </c>
      <c r="AA19" s="41">
        <f t="shared" si="1"/>
        <v>3</v>
      </c>
      <c r="AG19" s="25"/>
      <c r="AH19" s="25"/>
      <c r="AI19" s="25"/>
    </row>
    <row r="20" spans="1:35" ht="18.75" customHeight="1" x14ac:dyDescent="0.25">
      <c r="E20" s="19"/>
      <c r="I20" s="25"/>
      <c r="J20" s="25"/>
      <c r="K20" s="11"/>
      <c r="L20" s="17" t="s">
        <v>82</v>
      </c>
      <c r="M20" s="17">
        <v>9</v>
      </c>
      <c r="N20" s="17">
        <v>13</v>
      </c>
      <c r="O20" s="17">
        <v>9</v>
      </c>
      <c r="P20" s="17">
        <v>5</v>
      </c>
      <c r="Q20" s="17">
        <v>3</v>
      </c>
      <c r="R20" s="22">
        <f>Q20/SUM(M20:Q20)+0.0000004</f>
        <v>7.6923476923076925E-2</v>
      </c>
      <c r="S20" s="11" t="s">
        <v>6</v>
      </c>
      <c r="T20" s="17">
        <v>4</v>
      </c>
      <c r="U20" s="21">
        <f t="shared" si="2"/>
        <v>0.13829867234042553</v>
      </c>
      <c r="V20" s="17" t="str">
        <f t="shared" si="3"/>
        <v>Industrie</v>
      </c>
      <c r="W20" s="41">
        <f t="shared" si="6"/>
        <v>27</v>
      </c>
      <c r="X20" s="41">
        <f t="shared" si="4"/>
        <v>8</v>
      </c>
      <c r="Y20" s="41">
        <f t="shared" si="5"/>
        <v>14</v>
      </c>
      <c r="Z20" s="41">
        <f t="shared" si="0"/>
        <v>32</v>
      </c>
      <c r="AA20" s="41">
        <f t="shared" si="1"/>
        <v>13</v>
      </c>
      <c r="AG20" s="25"/>
      <c r="AH20" s="25"/>
      <c r="AI20" s="25"/>
    </row>
    <row r="21" spans="1:35" ht="16.5" customHeight="1" x14ac:dyDescent="0.3">
      <c r="B21" s="46" t="s">
        <v>179</v>
      </c>
      <c r="E21" s="19"/>
      <c r="I21" s="25"/>
      <c r="J21" s="25"/>
      <c r="K21" s="11"/>
      <c r="L21" s="17" t="s">
        <v>83</v>
      </c>
      <c r="M21" s="17">
        <v>14</v>
      </c>
      <c r="N21" s="17">
        <v>0</v>
      </c>
      <c r="O21" s="17">
        <v>0</v>
      </c>
      <c r="P21" s="17">
        <v>6</v>
      </c>
      <c r="Q21" s="17">
        <v>3</v>
      </c>
      <c r="R21" s="22">
        <f>Q21/SUM(M21:Q21)+0.0000005</f>
        <v>0.13043528260869564</v>
      </c>
      <c r="S21" s="11" t="s">
        <v>7</v>
      </c>
      <c r="T21" s="17">
        <v>5</v>
      </c>
      <c r="U21" s="21">
        <f t="shared" si="2"/>
        <v>0.13043528260869564</v>
      </c>
      <c r="V21" s="17" t="str">
        <f t="shared" si="3"/>
        <v>Communication, média et multimédia</v>
      </c>
      <c r="W21" s="41">
        <f t="shared" si="6"/>
        <v>14</v>
      </c>
      <c r="X21" s="41">
        <f t="shared" si="4"/>
        <v>0</v>
      </c>
      <c r="Y21" s="41">
        <f t="shared" si="5"/>
        <v>0</v>
      </c>
      <c r="Z21" s="41">
        <f t="shared" si="0"/>
        <v>6</v>
      </c>
      <c r="AA21" s="41">
        <f t="shared" si="1"/>
        <v>3</v>
      </c>
      <c r="AG21" s="25"/>
      <c r="AH21" s="25"/>
      <c r="AI21" s="25"/>
    </row>
    <row r="22" spans="1:35" ht="16.5" customHeight="1" x14ac:dyDescent="0.25">
      <c r="E22" s="19"/>
      <c r="I22" s="25"/>
      <c r="J22" s="25"/>
      <c r="K22" s="11"/>
      <c r="L22" s="17" t="s">
        <v>84</v>
      </c>
      <c r="M22" s="17">
        <v>4</v>
      </c>
      <c r="N22" s="17">
        <v>2</v>
      </c>
      <c r="O22" s="17">
        <v>13</v>
      </c>
      <c r="P22" s="17">
        <v>16</v>
      </c>
      <c r="Q22" s="17">
        <v>3</v>
      </c>
      <c r="R22" s="22">
        <f>Q22/SUM(M22:Q22)+0.0000006</f>
        <v>7.8947968421052631E-2</v>
      </c>
      <c r="S22" s="11" t="s">
        <v>8</v>
      </c>
      <c r="T22" s="17">
        <v>6</v>
      </c>
      <c r="U22" s="21">
        <f t="shared" si="2"/>
        <v>0.10000070000000001</v>
      </c>
      <c r="V22" s="17" t="str">
        <f t="shared" si="3"/>
        <v>Hôtellerie-restauration, tourisme, loisirs et animation</v>
      </c>
      <c r="W22" s="41">
        <f t="shared" si="6"/>
        <v>12</v>
      </c>
      <c r="X22" s="41">
        <f t="shared" si="4"/>
        <v>3</v>
      </c>
      <c r="Y22" s="41">
        <f t="shared" si="5"/>
        <v>6</v>
      </c>
      <c r="Z22" s="41">
        <f t="shared" si="0"/>
        <v>6</v>
      </c>
      <c r="AA22" s="41">
        <f t="shared" si="1"/>
        <v>3</v>
      </c>
      <c r="AG22" s="25"/>
      <c r="AH22" s="25"/>
      <c r="AI22" s="25"/>
    </row>
    <row r="23" spans="1:35" ht="16.5" customHeight="1" x14ac:dyDescent="0.25">
      <c r="B23" t="s">
        <v>114</v>
      </c>
      <c r="H23" s="95"/>
      <c r="I23" s="25"/>
      <c r="J23" s="25"/>
      <c r="K23" s="11"/>
      <c r="L23" s="17" t="s">
        <v>85</v>
      </c>
      <c r="M23" s="17">
        <v>12</v>
      </c>
      <c r="N23" s="17">
        <v>3</v>
      </c>
      <c r="O23" s="17">
        <v>6</v>
      </c>
      <c r="P23" s="17">
        <v>6</v>
      </c>
      <c r="Q23" s="17">
        <v>3</v>
      </c>
      <c r="R23" s="22">
        <f>Q23/SUM(M23:Q23)+0.0000007</f>
        <v>0.10000070000000001</v>
      </c>
      <c r="S23" s="11" t="s">
        <v>9</v>
      </c>
      <c r="T23" s="17">
        <v>7</v>
      </c>
      <c r="U23" s="21">
        <f t="shared" si="2"/>
        <v>7.8947968421052631E-2</v>
      </c>
      <c r="V23" s="17" t="str">
        <f t="shared" si="3"/>
        <v>Construction, bâtiment et travaux publics</v>
      </c>
      <c r="W23" s="41">
        <f t="shared" si="6"/>
        <v>4</v>
      </c>
      <c r="X23" s="41">
        <f t="shared" si="4"/>
        <v>2</v>
      </c>
      <c r="Y23" s="41">
        <f t="shared" si="5"/>
        <v>13</v>
      </c>
      <c r="Z23" s="41">
        <f t="shared" si="0"/>
        <v>16</v>
      </c>
      <c r="AA23" s="41">
        <f t="shared" si="1"/>
        <v>3</v>
      </c>
      <c r="AG23" s="25"/>
      <c r="AH23" s="25"/>
      <c r="AI23" s="25"/>
    </row>
    <row r="24" spans="1:35" ht="6.75" customHeight="1" x14ac:dyDescent="0.25">
      <c r="H24" s="95"/>
      <c r="I24" s="25"/>
      <c r="J24" s="25"/>
      <c r="K24" s="11"/>
      <c r="L24" s="17" t="s">
        <v>86</v>
      </c>
      <c r="M24" s="17">
        <v>27</v>
      </c>
      <c r="N24" s="17">
        <v>8</v>
      </c>
      <c r="O24" s="17">
        <v>14</v>
      </c>
      <c r="P24" s="17">
        <v>32</v>
      </c>
      <c r="Q24" s="17">
        <v>13</v>
      </c>
      <c r="R24" s="22">
        <f>Q24/SUM(M24:Q24)+0.0000008</f>
        <v>0.13829867234042553</v>
      </c>
      <c r="S24" s="11" t="s">
        <v>1</v>
      </c>
      <c r="T24" s="17">
        <v>8</v>
      </c>
      <c r="U24" s="21">
        <f t="shared" si="2"/>
        <v>7.6923476923076925E-2</v>
      </c>
      <c r="V24" s="17" t="str">
        <f t="shared" si="3"/>
        <v>Commerce, vente et grande distribution</v>
      </c>
      <c r="W24" s="41">
        <f t="shared" si="6"/>
        <v>9</v>
      </c>
      <c r="X24" s="41">
        <f t="shared" si="4"/>
        <v>13</v>
      </c>
      <c r="Y24" s="41">
        <f t="shared" si="5"/>
        <v>9</v>
      </c>
      <c r="Z24" s="41">
        <f t="shared" si="0"/>
        <v>5</v>
      </c>
      <c r="AA24" s="41">
        <f t="shared" si="1"/>
        <v>3</v>
      </c>
      <c r="AG24" s="25"/>
      <c r="AH24" s="25"/>
      <c r="AI24" s="25"/>
    </row>
    <row r="25" spans="1:35" ht="12.75" customHeight="1" x14ac:dyDescent="0.25">
      <c r="A25" s="9" t="s">
        <v>36</v>
      </c>
      <c r="B25" s="12" t="s">
        <v>115</v>
      </c>
      <c r="G25" s="33"/>
      <c r="H25" s="95"/>
      <c r="I25" s="25"/>
      <c r="J25" s="25"/>
      <c r="K25" s="11"/>
      <c r="L25" s="17" t="s">
        <v>87</v>
      </c>
      <c r="M25" s="17">
        <v>1</v>
      </c>
      <c r="N25" s="17">
        <v>3</v>
      </c>
      <c r="O25" s="17">
        <v>3</v>
      </c>
      <c r="P25" s="17">
        <v>14</v>
      </c>
      <c r="Q25" s="17">
        <v>7</v>
      </c>
      <c r="R25" s="22">
        <f>Q25/SUM(M25:Q25)+0.0000009</f>
        <v>0.25000090000000003</v>
      </c>
      <c r="S25" s="11" t="s">
        <v>10</v>
      </c>
      <c r="T25" s="17">
        <v>9</v>
      </c>
      <c r="U25" s="21">
        <f t="shared" si="2"/>
        <v>5.6339128169014083E-2</v>
      </c>
      <c r="V25" s="17" t="str">
        <f t="shared" si="3"/>
        <v>Services à la personne et à la collectivité</v>
      </c>
      <c r="W25" s="41">
        <f t="shared" si="6"/>
        <v>44</v>
      </c>
      <c r="X25" s="41">
        <f t="shared" si="4"/>
        <v>5</v>
      </c>
      <c r="Y25" s="41">
        <f t="shared" si="5"/>
        <v>6</v>
      </c>
      <c r="Z25" s="41">
        <f t="shared" si="0"/>
        <v>12</v>
      </c>
      <c r="AA25" s="41">
        <f t="shared" si="1"/>
        <v>4</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6</v>
      </c>
      <c r="N26" s="17">
        <v>1</v>
      </c>
      <c r="O26" s="17">
        <v>17</v>
      </c>
      <c r="P26" s="17">
        <v>7</v>
      </c>
      <c r="Q26" s="17">
        <v>1</v>
      </c>
      <c r="R26" s="22">
        <f>Q26/SUM(M26:Q26)+0.000001</f>
        <v>3.1251000000000001E-2</v>
      </c>
      <c r="S26" s="11" t="s">
        <v>11</v>
      </c>
      <c r="T26" s="17">
        <v>10</v>
      </c>
      <c r="U26" s="21">
        <f t="shared" si="2"/>
        <v>5.4055454054054056E-2</v>
      </c>
      <c r="V26" s="17" t="str">
        <f t="shared" si="3"/>
        <v>Transport et logistique</v>
      </c>
      <c r="W26" s="41">
        <f t="shared" si="6"/>
        <v>21</v>
      </c>
      <c r="X26" s="41">
        <f t="shared" si="4"/>
        <v>0</v>
      </c>
      <c r="Y26" s="41">
        <f t="shared" si="5"/>
        <v>8</v>
      </c>
      <c r="Z26" s="41">
        <f t="shared" si="0"/>
        <v>6</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44</v>
      </c>
      <c r="N27" s="17">
        <v>5</v>
      </c>
      <c r="O27" s="17">
        <v>6</v>
      </c>
      <c r="P27" s="17">
        <v>12</v>
      </c>
      <c r="Q27" s="17">
        <v>4</v>
      </c>
      <c r="R27" s="22">
        <f>Q27/SUM(M27:Q27)+0.0000011</f>
        <v>5.6339128169014083E-2</v>
      </c>
      <c r="S27" s="11" t="s">
        <v>12</v>
      </c>
      <c r="T27" s="17">
        <v>11</v>
      </c>
      <c r="U27" s="21">
        <f t="shared" si="2"/>
        <v>4.5455845454545458E-2</v>
      </c>
      <c r="V27" s="17" t="str">
        <f t="shared" si="3"/>
        <v>Support à l'entreprise</v>
      </c>
      <c r="W27" s="41">
        <f t="shared" si="6"/>
        <v>18</v>
      </c>
      <c r="X27" s="41">
        <f t="shared" si="4"/>
        <v>13</v>
      </c>
      <c r="Y27" s="41">
        <f t="shared" si="5"/>
        <v>3</v>
      </c>
      <c r="Z27" s="41">
        <f t="shared" si="0"/>
        <v>8</v>
      </c>
      <c r="AA27" s="41">
        <f t="shared" si="1"/>
        <v>2</v>
      </c>
      <c r="AB27" s="17"/>
    </row>
    <row r="28" spans="1:35" s="5" customFormat="1" ht="14.25" customHeight="1" x14ac:dyDescent="0.25">
      <c r="C28" s="32"/>
      <c r="D28" s="32"/>
      <c r="E28" s="32"/>
      <c r="F28" s="32"/>
      <c r="G28" s="33"/>
      <c r="H28" s="33"/>
      <c r="K28" s="31"/>
      <c r="L28" s="17" t="s">
        <v>90</v>
      </c>
      <c r="M28" s="17">
        <v>20</v>
      </c>
      <c r="N28" s="17">
        <v>0</v>
      </c>
      <c r="O28" s="17">
        <v>1</v>
      </c>
      <c r="P28" s="17">
        <v>1</v>
      </c>
      <c r="Q28" s="17">
        <v>0</v>
      </c>
      <c r="R28" s="22">
        <f>Q28/SUM(M28:Q28)+0.0000012</f>
        <v>1.1999999999999999E-6</v>
      </c>
      <c r="S28" s="11" t="s">
        <v>13</v>
      </c>
      <c r="T28" s="17">
        <v>12</v>
      </c>
      <c r="U28" s="21">
        <f t="shared" si="2"/>
        <v>3.1251000000000001E-2</v>
      </c>
      <c r="V28" s="17" t="str">
        <f t="shared" si="3"/>
        <v>Santé</v>
      </c>
      <c r="W28" s="41">
        <f t="shared" si="6"/>
        <v>6</v>
      </c>
      <c r="X28" s="41">
        <f t="shared" si="4"/>
        <v>1</v>
      </c>
      <c r="Y28" s="41">
        <f t="shared" si="5"/>
        <v>17</v>
      </c>
      <c r="Z28" s="41">
        <f t="shared" si="0"/>
        <v>7</v>
      </c>
      <c r="AA28" s="41">
        <f t="shared" si="1"/>
        <v>1</v>
      </c>
      <c r="AB28" s="17"/>
    </row>
    <row r="29" spans="1:35" s="5" customFormat="1" ht="23.25" customHeight="1" x14ac:dyDescent="0.25">
      <c r="B29" s="31"/>
      <c r="C29" s="32"/>
      <c r="D29" s="32"/>
      <c r="E29" s="32"/>
      <c r="F29" s="32"/>
      <c r="G29" s="32"/>
      <c r="H29" s="38">
        <f>VLOOKUP(VLOOKUP(V17,$T$2:$U$15,2,FALSE),$L$32:$M$45,2,FALSE)/10</f>
        <v>1.9</v>
      </c>
      <c r="I29" s="39"/>
      <c r="K29" s="31"/>
      <c r="L29" s="17" t="s">
        <v>91</v>
      </c>
      <c r="M29" s="17">
        <v>18</v>
      </c>
      <c r="N29" s="17">
        <v>13</v>
      </c>
      <c r="O29" s="17">
        <v>3</v>
      </c>
      <c r="P29" s="17">
        <v>8</v>
      </c>
      <c r="Q29" s="17">
        <v>2</v>
      </c>
      <c r="R29" s="22">
        <f>Q29/SUM(M29:Q29)+0.0000013</f>
        <v>4.5455845454545458E-2</v>
      </c>
      <c r="S29" s="11" t="s">
        <v>14</v>
      </c>
      <c r="T29" s="17">
        <v>13</v>
      </c>
      <c r="U29" s="21">
        <f t="shared" si="2"/>
        <v>1.1999999999999999E-6</v>
      </c>
      <c r="V29" s="17" t="str">
        <f t="shared" si="3"/>
        <v>Spectacle</v>
      </c>
      <c r="W29" s="41">
        <f t="shared" si="6"/>
        <v>20</v>
      </c>
      <c r="X29" s="41">
        <f t="shared" si="4"/>
        <v>0</v>
      </c>
      <c r="Y29" s="41">
        <f t="shared" si="5"/>
        <v>1</v>
      </c>
      <c r="Z29" s="41">
        <f t="shared" si="0"/>
        <v>1</v>
      </c>
      <c r="AA29" s="41">
        <f t="shared" si="1"/>
        <v>0</v>
      </c>
      <c r="AB29" s="17"/>
    </row>
    <row r="30" spans="1:35" s="5" customFormat="1" ht="23.25" customHeight="1" x14ac:dyDescent="0.25">
      <c r="B30" s="31"/>
      <c r="C30" s="32"/>
      <c r="D30" s="32"/>
      <c r="E30" s="32"/>
      <c r="F30" s="32"/>
      <c r="G30" s="32"/>
      <c r="H30" s="38">
        <f t="shared" ref="H30:H42" si="7">VLOOKUP(VLOOKUP(V18,$T$2:$U$15,2,FALSE),$L$32:$M$45,2,FALSE)/10</f>
        <v>1.6</v>
      </c>
      <c r="I30" s="39"/>
      <c r="K30" s="31"/>
      <c r="L30" s="17" t="s">
        <v>92</v>
      </c>
      <c r="M30" s="17">
        <v>21</v>
      </c>
      <c r="N30" s="17">
        <v>0</v>
      </c>
      <c r="O30" s="17">
        <v>8</v>
      </c>
      <c r="P30" s="17">
        <v>6</v>
      </c>
      <c r="Q30" s="17">
        <v>2</v>
      </c>
      <c r="R30" s="22">
        <f>Q30/SUM(M30:Q30)+0.0000014</f>
        <v>5.4055454054054056E-2</v>
      </c>
      <c r="S30" s="11" t="s">
        <v>15</v>
      </c>
      <c r="T30" s="17">
        <v>14</v>
      </c>
      <c r="U30" s="21">
        <f t="shared" si="2"/>
        <v>9.9999999999999995E-8</v>
      </c>
      <c r="V30" s="17" t="str">
        <f t="shared" si="3"/>
        <v>Agriculture et pêche, espaces naturels et espaces verts, soins aux animaux</v>
      </c>
      <c r="W30" s="41">
        <f t="shared" si="6"/>
        <v>16</v>
      </c>
      <c r="X30" s="41">
        <f t="shared" si="4"/>
        <v>5</v>
      </c>
      <c r="Y30" s="41">
        <f t="shared" si="5"/>
        <v>6</v>
      </c>
      <c r="Z30" s="41">
        <f t="shared" si="0"/>
        <v>3</v>
      </c>
      <c r="AA30" s="41">
        <f t="shared" si="1"/>
        <v>0</v>
      </c>
      <c r="AB30" s="17"/>
    </row>
    <row r="31" spans="1:35" s="5" customFormat="1" ht="23.25" customHeight="1" x14ac:dyDescent="0.25">
      <c r="H31" s="38">
        <f t="shared" si="7"/>
        <v>-0.1</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0.4</v>
      </c>
      <c r="I32" s="39"/>
      <c r="L32" s="17" t="s">
        <v>79</v>
      </c>
      <c r="M32" s="17">
        <v>-1</v>
      </c>
      <c r="N32" s="17"/>
      <c r="O32" s="17"/>
      <c r="P32" s="17"/>
      <c r="Q32" s="17"/>
      <c r="R32" s="17"/>
      <c r="S32" s="17"/>
      <c r="T32" s="17"/>
      <c r="U32" s="17"/>
      <c r="V32" s="17"/>
      <c r="W32" s="17"/>
      <c r="X32" s="17"/>
      <c r="Y32" s="17"/>
      <c r="Z32" s="17"/>
      <c r="AA32" s="17"/>
      <c r="AB32" s="17"/>
    </row>
    <row r="33" spans="2:28" s="5" customFormat="1" ht="23.25" customHeight="1" x14ac:dyDescent="0.25">
      <c r="H33" s="38">
        <f t="shared" si="7"/>
        <v>0.5</v>
      </c>
      <c r="I33" s="39"/>
      <c r="L33" s="17" t="s">
        <v>80</v>
      </c>
      <c r="M33" s="17">
        <v>-1</v>
      </c>
      <c r="N33" s="17"/>
      <c r="O33" s="17"/>
      <c r="P33" s="17"/>
      <c r="Q33" s="17"/>
      <c r="R33" s="17"/>
      <c r="S33" s="17"/>
      <c r="T33" s="17"/>
      <c r="U33" s="17"/>
      <c r="V33" s="17"/>
      <c r="W33" s="17"/>
      <c r="X33" s="17"/>
      <c r="Y33" s="17"/>
      <c r="Z33" s="17"/>
      <c r="AA33" s="17"/>
      <c r="AB33" s="17"/>
    </row>
    <row r="34" spans="2:28" s="5" customFormat="1" ht="23.25" customHeight="1" x14ac:dyDescent="0.25">
      <c r="H34" s="38">
        <f t="shared" si="7"/>
        <v>0.5</v>
      </c>
      <c r="I34" s="39"/>
      <c r="L34" s="17" t="s">
        <v>81</v>
      </c>
      <c r="M34" s="17">
        <v>19</v>
      </c>
      <c r="N34" s="17"/>
      <c r="O34" s="17"/>
      <c r="P34" s="17"/>
      <c r="Q34" s="17"/>
      <c r="R34" s="17"/>
      <c r="S34" s="17"/>
      <c r="T34" s="17"/>
      <c r="U34" s="17"/>
      <c r="V34" s="17"/>
      <c r="W34" s="17"/>
      <c r="X34" s="17"/>
      <c r="Y34" s="17"/>
      <c r="Z34" s="17"/>
      <c r="AA34" s="17"/>
      <c r="AB34" s="17"/>
    </row>
    <row r="35" spans="2:28" s="5" customFormat="1" ht="23.25" customHeight="1" x14ac:dyDescent="0.25">
      <c r="H35" s="38">
        <f t="shared" si="7"/>
        <v>1.2</v>
      </c>
      <c r="I35" s="39"/>
      <c r="L35" s="17" t="s">
        <v>82</v>
      </c>
      <c r="M35" s="17">
        <v>0</v>
      </c>
      <c r="N35" s="17"/>
      <c r="O35" s="17"/>
      <c r="P35" s="17"/>
      <c r="Q35" s="17"/>
      <c r="R35" s="17"/>
      <c r="S35" s="17"/>
      <c r="T35" s="17"/>
      <c r="U35" s="17"/>
      <c r="V35" s="17"/>
      <c r="W35" s="17"/>
      <c r="X35" s="17"/>
      <c r="Y35" s="17"/>
      <c r="Z35" s="17"/>
      <c r="AA35" s="17"/>
      <c r="AB35" s="17"/>
    </row>
    <row r="36" spans="2:28" s="5" customFormat="1" ht="23.25" customHeight="1" x14ac:dyDescent="0.25">
      <c r="H36" s="38">
        <f t="shared" si="7"/>
        <v>0</v>
      </c>
      <c r="I36" s="40"/>
      <c r="L36" s="17" t="s">
        <v>83</v>
      </c>
      <c r="M36" s="17">
        <v>5</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12</v>
      </c>
      <c r="N37" s="17"/>
      <c r="O37" s="17"/>
      <c r="P37" s="17"/>
      <c r="Q37" s="17"/>
      <c r="R37" s="17"/>
      <c r="S37" s="17"/>
      <c r="T37" s="17"/>
      <c r="U37" s="17"/>
      <c r="V37" s="17"/>
      <c r="W37" s="17"/>
      <c r="X37" s="17"/>
      <c r="Y37" s="17"/>
      <c r="Z37" s="17"/>
      <c r="AA37" s="17"/>
      <c r="AB37" s="17"/>
    </row>
    <row r="38" spans="2:28" s="5" customFormat="1" ht="23.25" customHeight="1" x14ac:dyDescent="0.25">
      <c r="H38" s="38">
        <f t="shared" si="7"/>
        <v>0.8</v>
      </c>
      <c r="I38" s="39"/>
      <c r="L38" s="17" t="s">
        <v>85</v>
      </c>
      <c r="M38" s="17">
        <v>5</v>
      </c>
      <c r="N38" s="17"/>
      <c r="O38" s="17"/>
      <c r="P38" s="17"/>
      <c r="Q38" s="17"/>
      <c r="R38" s="17"/>
      <c r="S38" s="17"/>
      <c r="T38" s="17"/>
      <c r="U38" s="17"/>
      <c r="V38" s="17"/>
      <c r="W38" s="17"/>
      <c r="X38" s="17"/>
      <c r="Y38" s="17"/>
      <c r="Z38" s="17"/>
      <c r="AA38" s="17"/>
      <c r="AB38" s="17"/>
    </row>
    <row r="39" spans="2:28" s="5" customFormat="1" ht="23.25" customHeight="1" x14ac:dyDescent="0.25">
      <c r="H39" s="38">
        <f t="shared" si="7"/>
        <v>0</v>
      </c>
      <c r="I39" s="39"/>
      <c r="L39" s="17" t="s">
        <v>86</v>
      </c>
      <c r="M39" s="17">
        <v>4</v>
      </c>
      <c r="N39" s="17"/>
      <c r="O39" s="17"/>
      <c r="P39" s="17"/>
      <c r="Q39" s="17"/>
      <c r="R39" s="17"/>
      <c r="S39" s="17"/>
      <c r="T39" s="17"/>
      <c r="U39" s="17"/>
      <c r="V39" s="17"/>
      <c r="W39" s="17"/>
      <c r="X39" s="17"/>
      <c r="Y39" s="17"/>
      <c r="Z39" s="17"/>
      <c r="AA39" s="17"/>
      <c r="AB39" s="17"/>
    </row>
    <row r="40" spans="2:28" s="5" customFormat="1" ht="23.25" customHeight="1" x14ac:dyDescent="0.25">
      <c r="H40" s="38">
        <f t="shared" si="7"/>
        <v>0.6</v>
      </c>
      <c r="I40" s="39"/>
      <c r="L40" s="17" t="s">
        <v>87</v>
      </c>
      <c r="M40" s="17">
        <v>16</v>
      </c>
      <c r="N40" s="17"/>
      <c r="O40" s="17"/>
      <c r="P40" s="17"/>
      <c r="Q40" s="17"/>
      <c r="R40" s="17"/>
      <c r="S40" s="17"/>
      <c r="T40" s="17"/>
      <c r="U40" s="17"/>
      <c r="V40" s="17"/>
      <c r="W40" s="17"/>
      <c r="X40" s="17"/>
      <c r="Y40" s="17"/>
      <c r="Z40" s="17"/>
      <c r="AA40" s="17"/>
      <c r="AB40" s="17"/>
    </row>
    <row r="41" spans="2:28" s="5" customFormat="1" ht="23.25" customHeight="1" x14ac:dyDescent="0.25">
      <c r="H41" s="38">
        <f t="shared" si="7"/>
        <v>-1.9</v>
      </c>
      <c r="I41" s="39"/>
      <c r="L41" s="17" t="s">
        <v>88</v>
      </c>
      <c r="M41" s="17">
        <v>6</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3</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Banque, assurance, immobilier, de  fortes tensions (indicateur supérieur à 2) sont observées dans 7 métiers. À l'inverse, 6 métiers ne semblent pas du tout en tension (indicateur inférieur à -1). Dans ce domaine, l'indicateur de tension est de 1,9.</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du Pays de Caux</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168</v>
      </c>
      <c r="C51" s="60">
        <v>5</v>
      </c>
      <c r="D51" s="60">
        <v>2</v>
      </c>
      <c r="E51" s="60">
        <v>1</v>
      </c>
      <c r="F51" s="60">
        <v>4</v>
      </c>
      <c r="G51" s="60">
        <v>4</v>
      </c>
      <c r="H51" s="60">
        <v>3</v>
      </c>
      <c r="L51" s="17"/>
      <c r="M51" s="17"/>
      <c r="N51" s="17"/>
      <c r="O51" s="17"/>
      <c r="P51" s="17"/>
      <c r="Q51" s="17"/>
    </row>
    <row r="52" spans="1:17" ht="24.75" customHeight="1" x14ac:dyDescent="0.25">
      <c r="A52" s="57" t="s">
        <v>27</v>
      </c>
      <c r="B52" s="61" t="s">
        <v>194</v>
      </c>
      <c r="C52" s="62">
        <v>5</v>
      </c>
      <c r="D52" s="62">
        <v>4</v>
      </c>
      <c r="E52" s="62">
        <v>2</v>
      </c>
      <c r="F52" s="62">
        <v>4</v>
      </c>
      <c r="G52" s="62">
        <v>4</v>
      </c>
      <c r="H52" s="62">
        <v>3</v>
      </c>
      <c r="L52" s="17"/>
      <c r="M52" s="17"/>
      <c r="N52" s="17"/>
      <c r="O52" s="17"/>
      <c r="P52" s="17"/>
      <c r="Q52" s="17"/>
    </row>
    <row r="53" spans="1:17" ht="24.75" customHeight="1" x14ac:dyDescent="0.25">
      <c r="A53" s="57" t="s">
        <v>25</v>
      </c>
      <c r="B53" s="61" t="s">
        <v>204</v>
      </c>
      <c r="C53" s="62">
        <v>2</v>
      </c>
      <c r="D53" s="62">
        <v>4</v>
      </c>
      <c r="E53" s="62">
        <v>3</v>
      </c>
      <c r="F53" s="62">
        <v>5</v>
      </c>
      <c r="G53" s="62">
        <v>2</v>
      </c>
      <c r="H53" s="62">
        <v>5</v>
      </c>
      <c r="L53" s="17"/>
      <c r="M53" s="17"/>
      <c r="N53" s="17"/>
      <c r="O53" s="17"/>
      <c r="P53" s="17"/>
      <c r="Q53" s="17"/>
    </row>
    <row r="54" spans="1:17" ht="24.75" customHeight="1" x14ac:dyDescent="0.25">
      <c r="A54" s="57" t="s">
        <v>24</v>
      </c>
      <c r="B54" s="61" t="s">
        <v>192</v>
      </c>
      <c r="C54" s="62">
        <v>3</v>
      </c>
      <c r="D54" s="62">
        <v>4</v>
      </c>
      <c r="E54" s="62">
        <v>3</v>
      </c>
      <c r="F54" s="62">
        <v>4</v>
      </c>
      <c r="G54" s="62">
        <v>3</v>
      </c>
      <c r="H54" s="62">
        <v>3</v>
      </c>
      <c r="L54" s="17"/>
      <c r="M54" s="17"/>
      <c r="N54" s="17"/>
      <c r="O54" s="17"/>
      <c r="P54" s="17"/>
      <c r="Q54" s="17"/>
    </row>
    <row r="55" spans="1:17" ht="24.75" customHeight="1" x14ac:dyDescent="0.25">
      <c r="A55" s="57" t="s">
        <v>23</v>
      </c>
      <c r="B55" s="61" t="s">
        <v>269</v>
      </c>
      <c r="C55" s="62">
        <v>4</v>
      </c>
      <c r="D55" s="62">
        <v>1</v>
      </c>
      <c r="E55" s="62">
        <v>1</v>
      </c>
      <c r="F55" s="62">
        <v>1</v>
      </c>
      <c r="G55" s="62">
        <v>3</v>
      </c>
      <c r="H55" s="62">
        <v>1</v>
      </c>
      <c r="L55" s="17"/>
      <c r="M55" s="17"/>
      <c r="N55" s="17"/>
      <c r="O55" s="17"/>
      <c r="P55" s="17"/>
      <c r="Q55" s="17"/>
    </row>
    <row r="56" spans="1:17" ht="24.75" customHeight="1" x14ac:dyDescent="0.25">
      <c r="A56" s="57" t="s">
        <v>22</v>
      </c>
      <c r="B56" s="61" t="s">
        <v>196</v>
      </c>
      <c r="C56" s="62">
        <v>2</v>
      </c>
      <c r="D56" s="62">
        <v>4</v>
      </c>
      <c r="E56" s="62">
        <v>2</v>
      </c>
      <c r="F56" s="62">
        <v>4</v>
      </c>
      <c r="G56" s="62">
        <v>4</v>
      </c>
      <c r="H56" s="62">
        <v>3</v>
      </c>
      <c r="L56" s="17"/>
      <c r="M56" s="17"/>
      <c r="N56" s="17"/>
      <c r="O56" s="17"/>
      <c r="P56" s="17"/>
      <c r="Q56" s="17"/>
    </row>
    <row r="57" spans="1:17" ht="24.75" customHeight="1" x14ac:dyDescent="0.25">
      <c r="A57" s="57" t="s">
        <v>21</v>
      </c>
      <c r="B57" s="61" t="s">
        <v>188</v>
      </c>
      <c r="C57" s="62">
        <v>5</v>
      </c>
      <c r="D57" s="62">
        <v>5</v>
      </c>
      <c r="E57" s="62">
        <v>1</v>
      </c>
      <c r="F57" s="62">
        <v>4</v>
      </c>
      <c r="G57" s="62">
        <v>4</v>
      </c>
      <c r="H57" s="62">
        <v>2</v>
      </c>
      <c r="L57" s="17"/>
      <c r="M57" s="17"/>
      <c r="N57" s="17"/>
      <c r="O57" s="17"/>
      <c r="P57" s="17"/>
      <c r="Q57" s="17"/>
    </row>
    <row r="58" spans="1:17" ht="24.75" customHeight="1" x14ac:dyDescent="0.25">
      <c r="A58" s="57" t="s">
        <v>20</v>
      </c>
      <c r="B58" s="61" t="s">
        <v>238</v>
      </c>
      <c r="C58" s="62">
        <v>4</v>
      </c>
      <c r="D58" s="62">
        <v>2</v>
      </c>
      <c r="E58" s="62">
        <v>3</v>
      </c>
      <c r="F58" s="62">
        <v>1</v>
      </c>
      <c r="G58" s="62">
        <v>4</v>
      </c>
      <c r="H58" s="62">
        <v>1</v>
      </c>
      <c r="L58" s="17"/>
      <c r="M58" s="17"/>
      <c r="N58" s="17"/>
      <c r="O58" s="17"/>
      <c r="P58" s="17"/>
      <c r="Q58" s="17"/>
    </row>
    <row r="59" spans="1:17" ht="24.75" customHeight="1" x14ac:dyDescent="0.25">
      <c r="A59" s="57" t="s">
        <v>19</v>
      </c>
      <c r="B59" s="61" t="s">
        <v>206</v>
      </c>
      <c r="C59" s="62">
        <v>1</v>
      </c>
      <c r="D59" s="62">
        <v>2</v>
      </c>
      <c r="E59" s="62">
        <v>2</v>
      </c>
      <c r="F59" s="62">
        <v>4</v>
      </c>
      <c r="G59" s="62">
        <v>2</v>
      </c>
      <c r="H59" s="62">
        <v>4</v>
      </c>
      <c r="L59" s="17"/>
      <c r="M59" s="17"/>
      <c r="N59" s="17"/>
      <c r="O59" s="17"/>
      <c r="P59" s="17"/>
      <c r="Q59" s="17"/>
    </row>
    <row r="60" spans="1:17" ht="24.75" customHeight="1" x14ac:dyDescent="0.25">
      <c r="A60" s="57" t="s">
        <v>18</v>
      </c>
      <c r="B60" s="61" t="s">
        <v>198</v>
      </c>
      <c r="C60" s="62">
        <v>5</v>
      </c>
      <c r="D60" s="62">
        <v>2</v>
      </c>
      <c r="E60" s="62">
        <v>3</v>
      </c>
      <c r="F60" s="62">
        <v>1</v>
      </c>
      <c r="G60" s="62">
        <v>3</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du Pays de Caux</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Installation et maintenance d'équipements industriels et d'exploitation </v>
      </c>
      <c r="C69" s="63">
        <f>IF(N69=". ",0,IF(AND(N69&gt;0,N69&lt;5),"ND",N69))</f>
        <v>12</v>
      </c>
      <c r="D69" s="58">
        <f>IF(O69=". ",0,IF(AND(O69&gt;0,O69&lt;5),"ND",O69))</f>
        <v>26</v>
      </c>
      <c r="E69" s="64">
        <f t="shared" ref="E69:E78" si="9">IF(P69=". ",0,P69)</f>
        <v>131</v>
      </c>
      <c r="F69" s="65">
        <f>IF(OR(R69=0,R69=". "),"-",IF(P69=". ",0,P69)/R69-1)</f>
        <v>1.3818181818181818</v>
      </c>
      <c r="G69" s="58">
        <f>IF(Q69=". ",0,Q69)</f>
        <v>5</v>
      </c>
      <c r="H69" s="66">
        <f>IF(OR(S69=0,S69=". "),"-",IF(P69=". ",0,P69)/S69)</f>
        <v>2.3818181818181818</v>
      </c>
      <c r="L69" s="17"/>
      <c r="M69" s="17" t="s">
        <v>168</v>
      </c>
      <c r="N69" s="17">
        <v>12</v>
      </c>
      <c r="O69" s="17">
        <v>26</v>
      </c>
      <c r="P69" s="17">
        <v>131</v>
      </c>
      <c r="Q69" s="17">
        <v>5</v>
      </c>
      <c r="R69" s="17">
        <v>55</v>
      </c>
      <c r="S69" s="17">
        <v>55</v>
      </c>
    </row>
    <row r="70" spans="1:19" ht="24.75" customHeight="1" x14ac:dyDescent="0.25">
      <c r="A70" s="57" t="s">
        <v>27</v>
      </c>
      <c r="B70" s="61" t="str">
        <f t="shared" si="8"/>
        <v xml:space="preserve">Mécanique automobile </v>
      </c>
      <c r="C70" s="67">
        <f t="shared" ref="C70:D78" si="10">IF(N70=". ",0,IF(AND(N70&gt;0,N70&lt;5),"ND",N70))</f>
        <v>23</v>
      </c>
      <c r="D70" s="68">
        <f t="shared" si="10"/>
        <v>40</v>
      </c>
      <c r="E70" s="69">
        <f t="shared" si="9"/>
        <v>59</v>
      </c>
      <c r="F70" s="70">
        <f t="shared" ref="F70:F78" si="11">IF(OR(R70=0,R70=". "),"-",IF(P70=". ",0,P70)/R70-1)</f>
        <v>0.28260869565217384</v>
      </c>
      <c r="G70" s="68">
        <f t="shared" ref="G70:G78" si="12">IF(Q70=". ",0,Q70)</f>
        <v>3</v>
      </c>
      <c r="H70" s="71">
        <f t="shared" ref="H70:H78" si="13">IF(OR(S70=0,S70=". "),"-",IF(P70=". ",0,P70)/S70)</f>
        <v>0.78666666666666663</v>
      </c>
      <c r="L70" s="17"/>
      <c r="M70" s="17" t="s">
        <v>194</v>
      </c>
      <c r="N70" s="17">
        <v>23</v>
      </c>
      <c r="O70" s="17">
        <v>40</v>
      </c>
      <c r="P70" s="17">
        <v>59</v>
      </c>
      <c r="Q70" s="17">
        <v>3</v>
      </c>
      <c r="R70" s="17">
        <v>46</v>
      </c>
      <c r="S70" s="17">
        <v>75</v>
      </c>
    </row>
    <row r="71" spans="1:19" ht="24.75" customHeight="1" x14ac:dyDescent="0.25">
      <c r="A71" s="57" t="s">
        <v>25</v>
      </c>
      <c r="B71" s="61" t="str">
        <f t="shared" si="8"/>
        <v xml:space="preserve">Assistance auprès d'adultes </v>
      </c>
      <c r="C71" s="67">
        <f t="shared" si="10"/>
        <v>40</v>
      </c>
      <c r="D71" s="68">
        <f t="shared" si="10"/>
        <v>88</v>
      </c>
      <c r="E71" s="69">
        <f t="shared" si="9"/>
        <v>150</v>
      </c>
      <c r="F71" s="70">
        <f t="shared" si="11"/>
        <v>0.36363636363636354</v>
      </c>
      <c r="G71" s="68">
        <f t="shared" si="12"/>
        <v>8</v>
      </c>
      <c r="H71" s="71">
        <f t="shared" si="13"/>
        <v>0.90909090909090906</v>
      </c>
      <c r="L71" s="17"/>
      <c r="M71" s="17" t="s">
        <v>204</v>
      </c>
      <c r="N71" s="17">
        <v>40</v>
      </c>
      <c r="O71" s="17">
        <v>88</v>
      </c>
      <c r="P71" s="17">
        <v>150</v>
      </c>
      <c r="Q71" s="17">
        <v>8</v>
      </c>
      <c r="R71" s="17">
        <v>110</v>
      </c>
      <c r="S71" s="17">
        <v>165</v>
      </c>
    </row>
    <row r="72" spans="1:19" ht="24.75" customHeight="1" x14ac:dyDescent="0.25">
      <c r="A72" s="57" t="s">
        <v>24</v>
      </c>
      <c r="B72" s="61" t="str">
        <f t="shared" si="8"/>
        <v xml:space="preserve">Maçonnerie </v>
      </c>
      <c r="C72" s="67">
        <f t="shared" si="10"/>
        <v>11</v>
      </c>
      <c r="D72" s="68">
        <f t="shared" si="10"/>
        <v>35</v>
      </c>
      <c r="E72" s="69">
        <f t="shared" si="9"/>
        <v>64</v>
      </c>
      <c r="F72" s="70">
        <f t="shared" si="11"/>
        <v>0.93939393939393945</v>
      </c>
      <c r="G72" s="68">
        <f t="shared" si="12"/>
        <v>6</v>
      </c>
      <c r="H72" s="71">
        <f t="shared" si="13"/>
        <v>1.1851851851851851</v>
      </c>
      <c r="L72" s="17"/>
      <c r="M72" s="17" t="s">
        <v>192</v>
      </c>
      <c r="N72" s="17">
        <v>11</v>
      </c>
      <c r="O72" s="17">
        <v>35</v>
      </c>
      <c r="P72" s="17">
        <v>64</v>
      </c>
      <c r="Q72" s="17">
        <v>6</v>
      </c>
      <c r="R72" s="17">
        <v>33</v>
      </c>
      <c r="S72" s="17">
        <v>54</v>
      </c>
    </row>
    <row r="73" spans="1:19" ht="24.75" customHeight="1" x14ac:dyDescent="0.25">
      <c r="A73" s="57" t="s">
        <v>23</v>
      </c>
      <c r="B73" s="61" t="str">
        <f t="shared" si="8"/>
        <v xml:space="preserve">Assistanat de direction </v>
      </c>
      <c r="C73" s="67">
        <f t="shared" si="10"/>
        <v>12</v>
      </c>
      <c r="D73" s="68">
        <f t="shared" si="10"/>
        <v>27</v>
      </c>
      <c r="E73" s="69">
        <f t="shared" si="9"/>
        <v>3</v>
      </c>
      <c r="F73" s="70">
        <f t="shared" si="11"/>
        <v>-0.72727272727272729</v>
      </c>
      <c r="G73" s="68">
        <f t="shared" si="12"/>
        <v>0</v>
      </c>
      <c r="H73" s="71">
        <f t="shared" si="13"/>
        <v>0.13636363636363635</v>
      </c>
      <c r="L73" s="17"/>
      <c r="M73" s="17" t="s">
        <v>269</v>
      </c>
      <c r="N73" s="17">
        <v>12</v>
      </c>
      <c r="O73" s="17">
        <v>27</v>
      </c>
      <c r="P73" s="17">
        <v>3</v>
      </c>
      <c r="Q73" s="17" t="s">
        <v>95</v>
      </c>
      <c r="R73" s="17">
        <v>11</v>
      </c>
      <c r="S73" s="17">
        <v>22</v>
      </c>
    </row>
    <row r="74" spans="1:19" ht="24.75" customHeight="1" x14ac:dyDescent="0.25">
      <c r="A74" s="57" t="s">
        <v>22</v>
      </c>
      <c r="B74" s="61" t="str">
        <f t="shared" si="8"/>
        <v xml:space="preserve">Conduite de transport de marchandises sur longue distance </v>
      </c>
      <c r="C74" s="67">
        <f t="shared" si="10"/>
        <v>26</v>
      </c>
      <c r="D74" s="68">
        <f t="shared" si="10"/>
        <v>77</v>
      </c>
      <c r="E74" s="69">
        <f t="shared" si="9"/>
        <v>79</v>
      </c>
      <c r="F74" s="70">
        <f t="shared" si="11"/>
        <v>0.58000000000000007</v>
      </c>
      <c r="G74" s="68">
        <f t="shared" si="12"/>
        <v>4</v>
      </c>
      <c r="H74" s="71">
        <f t="shared" si="13"/>
        <v>0.66386554621848737</v>
      </c>
      <c r="L74" s="17"/>
      <c r="M74" s="17" t="s">
        <v>196</v>
      </c>
      <c r="N74" s="17">
        <v>26</v>
      </c>
      <c r="O74" s="17">
        <v>77</v>
      </c>
      <c r="P74" s="17">
        <v>79</v>
      </c>
      <c r="Q74" s="17">
        <v>4</v>
      </c>
      <c r="R74" s="17">
        <v>50</v>
      </c>
      <c r="S74" s="17">
        <v>119</v>
      </c>
    </row>
    <row r="75" spans="1:19" ht="24.75" customHeight="1" x14ac:dyDescent="0.25">
      <c r="A75" s="57" t="s">
        <v>21</v>
      </c>
      <c r="B75" s="61" t="str">
        <f t="shared" si="8"/>
        <v xml:space="preserve">Pâtisserie, confiserie, chocolaterie et glacerie </v>
      </c>
      <c r="C75" s="67">
        <f t="shared" si="10"/>
        <v>12</v>
      </c>
      <c r="D75" s="68">
        <f t="shared" si="10"/>
        <v>18</v>
      </c>
      <c r="E75" s="69">
        <f t="shared" si="9"/>
        <v>47</v>
      </c>
      <c r="F75" s="70">
        <f t="shared" si="11"/>
        <v>0.34285714285714275</v>
      </c>
      <c r="G75" s="68">
        <f t="shared" si="12"/>
        <v>3</v>
      </c>
      <c r="H75" s="71">
        <f t="shared" si="13"/>
        <v>1.2702702702702702</v>
      </c>
      <c r="L75" s="17"/>
      <c r="M75" s="17" t="s">
        <v>188</v>
      </c>
      <c r="N75" s="17">
        <v>12</v>
      </c>
      <c r="O75" s="17">
        <v>18</v>
      </c>
      <c r="P75" s="17">
        <v>47</v>
      </c>
      <c r="Q75" s="17">
        <v>3</v>
      </c>
      <c r="R75" s="17">
        <v>35</v>
      </c>
      <c r="S75" s="17">
        <v>37</v>
      </c>
    </row>
    <row r="76" spans="1:19" ht="24.75" customHeight="1" x14ac:dyDescent="0.25">
      <c r="A76" s="57" t="s">
        <v>20</v>
      </c>
      <c r="B76" s="61" t="str">
        <f t="shared" si="8"/>
        <v xml:space="preserve">Réalisation de contenus multimédias </v>
      </c>
      <c r="C76" s="67">
        <f t="shared" si="10"/>
        <v>12</v>
      </c>
      <c r="D76" s="68">
        <f t="shared" si="10"/>
        <v>17</v>
      </c>
      <c r="E76" s="69">
        <f t="shared" si="9"/>
        <v>1</v>
      </c>
      <c r="F76" s="70">
        <f t="shared" si="11"/>
        <v>0</v>
      </c>
      <c r="G76" s="68">
        <f t="shared" si="12"/>
        <v>0</v>
      </c>
      <c r="H76" s="71">
        <f t="shared" si="13"/>
        <v>3.7037037037037035E-2</v>
      </c>
      <c r="L76" s="17"/>
      <c r="M76" s="17" t="s">
        <v>238</v>
      </c>
      <c r="N76" s="17">
        <v>12</v>
      </c>
      <c r="O76" s="17">
        <v>17</v>
      </c>
      <c r="P76" s="17">
        <v>1</v>
      </c>
      <c r="Q76" s="17" t="s">
        <v>95</v>
      </c>
      <c r="R76" s="17">
        <v>1</v>
      </c>
      <c r="S76" s="17">
        <v>27</v>
      </c>
    </row>
    <row r="77" spans="1:19" ht="24.75" customHeight="1" x14ac:dyDescent="0.25">
      <c r="A77" s="57" t="s">
        <v>19</v>
      </c>
      <c r="B77" s="61" t="str">
        <f t="shared" si="8"/>
        <v xml:space="preserve">Assistance auprès d'enfants </v>
      </c>
      <c r="C77" s="67">
        <f t="shared" si="10"/>
        <v>134</v>
      </c>
      <c r="D77" s="68">
        <f t="shared" si="10"/>
        <v>588</v>
      </c>
      <c r="E77" s="69">
        <f t="shared" si="9"/>
        <v>74</v>
      </c>
      <c r="F77" s="70">
        <f t="shared" si="11"/>
        <v>1.7407407407407409</v>
      </c>
      <c r="G77" s="68">
        <f t="shared" si="12"/>
        <v>5</v>
      </c>
      <c r="H77" s="71">
        <f t="shared" si="13"/>
        <v>0.25694444444444442</v>
      </c>
      <c r="L77" s="17"/>
      <c r="M77" s="17" t="s">
        <v>206</v>
      </c>
      <c r="N77" s="17">
        <v>134</v>
      </c>
      <c r="O77" s="17">
        <v>588</v>
      </c>
      <c r="P77" s="17">
        <v>74</v>
      </c>
      <c r="Q77" s="17">
        <v>5</v>
      </c>
      <c r="R77" s="17">
        <v>27</v>
      </c>
      <c r="S77" s="17">
        <v>288</v>
      </c>
    </row>
    <row r="78" spans="1:19" ht="24.75" customHeight="1" x14ac:dyDescent="0.25">
      <c r="A78" s="57" t="s">
        <v>18</v>
      </c>
      <c r="B78" s="61" t="str">
        <f t="shared" si="8"/>
        <v xml:space="preserve">Transaction immobilière </v>
      </c>
      <c r="C78" s="67">
        <f t="shared" si="10"/>
        <v>11</v>
      </c>
      <c r="D78" s="68">
        <f t="shared" si="10"/>
        <v>27</v>
      </c>
      <c r="E78" s="69">
        <f t="shared" si="9"/>
        <v>23</v>
      </c>
      <c r="F78" s="70">
        <f t="shared" si="11"/>
        <v>0.27777777777777768</v>
      </c>
      <c r="G78" s="68">
        <f t="shared" si="12"/>
        <v>1</v>
      </c>
      <c r="H78" s="71">
        <f t="shared" si="13"/>
        <v>0.69696969696969702</v>
      </c>
      <c r="L78" s="17"/>
      <c r="M78" s="17" t="s">
        <v>198</v>
      </c>
      <c r="N78" s="17">
        <v>11</v>
      </c>
      <c r="O78" s="17">
        <v>27</v>
      </c>
      <c r="P78" s="17">
        <v>23</v>
      </c>
      <c r="Q78" s="17">
        <v>1</v>
      </c>
      <c r="R78" s="17">
        <v>18</v>
      </c>
      <c r="S78" s="17">
        <v>33</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59" priority="6" operator="equal">
      <formula>5</formula>
    </cfRule>
    <cfRule type="cellIs" dxfId="258" priority="7" operator="equal">
      <formula>4</formula>
    </cfRule>
    <cfRule type="cellIs" dxfId="257" priority="8" operator="equal">
      <formula>3</formula>
    </cfRule>
    <cfRule type="cellIs" dxfId="256" priority="9" operator="equal">
      <formula>2</formula>
    </cfRule>
    <cfRule type="cellIs" dxfId="255" priority="10" operator="equal">
      <formula>1</formula>
    </cfRule>
  </conditionalFormatting>
  <conditionalFormatting sqref="F51:F60">
    <cfRule type="cellIs" dxfId="254" priority="1" operator="equal">
      <formula>5</formula>
    </cfRule>
    <cfRule type="cellIs" dxfId="253" priority="2" operator="equal">
      <formula>4</formula>
    </cfRule>
    <cfRule type="cellIs" dxfId="252" priority="3" operator="equal">
      <formula>3</formula>
    </cfRule>
    <cfRule type="cellIs" dxfId="251" priority="4" operator="equal">
      <formula>2</formula>
    </cfRule>
    <cfRule type="cellIs" dxfId="250" priority="5" operator="equal">
      <formula>1</formula>
    </cfRule>
  </conditionalFormatting>
  <pageMargins left="0.25" right="0.25"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142</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4</v>
      </c>
      <c r="N17" s="5">
        <v>4</v>
      </c>
      <c r="O17" s="5">
        <v>9</v>
      </c>
      <c r="P17" s="5">
        <v>13</v>
      </c>
      <c r="Q17" s="5">
        <v>0</v>
      </c>
      <c r="R17" s="22">
        <f>Q17/SUM(M17:Q17)+0.0000001</f>
        <v>9.9999999999999995E-8</v>
      </c>
      <c r="S17" s="11" t="s">
        <v>3</v>
      </c>
      <c r="T17" s="17">
        <v>1</v>
      </c>
      <c r="U17" s="21">
        <f>LARGE($R$17:$R$30,T17)</f>
        <v>0.156251</v>
      </c>
      <c r="V17" s="17" t="str">
        <f>VLOOKUP(U17,$R$17:$S$30,2,FALSE)</f>
        <v>Santé</v>
      </c>
      <c r="W17" s="41">
        <f>VLOOKUP(VLOOKUP(V17,$T$2:$U$15,2,FALSE),$L$17:$Q$31,2,FALSE)</f>
        <v>3</v>
      </c>
      <c r="X17" s="41">
        <f>VLOOKUP(VLOOKUP(V17,$T$2:$U$15,2,FALSE),$L$17:$Q$31,3,FALSE)</f>
        <v>1</v>
      </c>
      <c r="Y17" s="41">
        <f>VLOOKUP(VLOOKUP(V17,$T$2:$U$15,2,FALSE),$L$17:$Q$31,4,FALSE)</f>
        <v>4</v>
      </c>
      <c r="Z17" s="41">
        <f t="shared" ref="Z17:Z30" si="0">VLOOKUP(VLOOKUP(V17,$T$2:$U$15,2,FALSE),$L$17:$Q$31,5,FALSE)</f>
        <v>19</v>
      </c>
      <c r="AA17" s="41">
        <f t="shared" ref="AA17:AA30" si="1">VLOOKUP(VLOOKUP(V17,$T$2:$U$15,2,FALSE),$L$17:$Q$31,6,FALSE)</f>
        <v>5</v>
      </c>
      <c r="AG17" s="25"/>
      <c r="AH17" s="25"/>
      <c r="AI17" s="25"/>
    </row>
    <row r="18" spans="1:35" x14ac:dyDescent="0.25">
      <c r="A18" s="94"/>
      <c r="B18" s="94"/>
      <c r="C18" s="94"/>
      <c r="D18" s="94"/>
      <c r="E18" s="94"/>
      <c r="F18" s="94"/>
      <c r="G18" s="94"/>
      <c r="H18" s="94"/>
      <c r="I18" s="25"/>
      <c r="J18" s="25"/>
      <c r="K18" s="11"/>
      <c r="L18" s="17" t="s">
        <v>80</v>
      </c>
      <c r="M18" s="17">
        <v>11</v>
      </c>
      <c r="N18" s="17">
        <v>3</v>
      </c>
      <c r="O18" s="17">
        <v>0</v>
      </c>
      <c r="P18" s="17">
        <v>4</v>
      </c>
      <c r="Q18" s="17">
        <v>1</v>
      </c>
      <c r="R18" s="22">
        <f>Q18/SUM(M18:Q18)+0.0000002</f>
        <v>5.2631778947368417E-2</v>
      </c>
      <c r="S18" s="11" t="s">
        <v>4</v>
      </c>
      <c r="T18" s="17">
        <v>2</v>
      </c>
      <c r="U18" s="21">
        <f t="shared" ref="U18:U30" si="2">LARGE($R$17:$R$30,T18)</f>
        <v>0.10714375714285714</v>
      </c>
      <c r="V18" s="17" t="str">
        <f t="shared" ref="V18:V30" si="3">VLOOKUP(U18,$R$17:$S$30,2,FALSE)</f>
        <v>Installation et maintenance</v>
      </c>
      <c r="W18" s="41">
        <f>VLOOKUP(VLOOKUP(V18,$T$2:$U$15,2,FALSE),$L$17:$Q$30,2,FALSE)</f>
        <v>1</v>
      </c>
      <c r="X18" s="41">
        <f t="shared" ref="X18:X30" si="4">VLOOKUP(VLOOKUP(V18,$T$2:$U$15,2,FALSE),$L$17:$Q$30,3,FALSE)</f>
        <v>3</v>
      </c>
      <c r="Y18" s="41">
        <f t="shared" ref="Y18:Y30" si="5">VLOOKUP(VLOOKUP(V18,$T$2:$U$15,2,FALSE),$L$17:$Q$30,4,FALSE)</f>
        <v>8</v>
      </c>
      <c r="Z18" s="41">
        <f t="shared" si="0"/>
        <v>13</v>
      </c>
      <c r="AA18" s="41">
        <f t="shared" si="1"/>
        <v>3</v>
      </c>
      <c r="AG18" s="25"/>
      <c r="AH18" s="25"/>
      <c r="AI18" s="25"/>
    </row>
    <row r="19" spans="1:35" ht="9.75" customHeight="1" x14ac:dyDescent="0.25">
      <c r="A19" s="94"/>
      <c r="B19" s="94"/>
      <c r="C19" s="94"/>
      <c r="D19" s="94"/>
      <c r="E19" s="94"/>
      <c r="F19" s="94"/>
      <c r="G19" s="94"/>
      <c r="H19" s="94"/>
      <c r="I19" s="25"/>
      <c r="J19" s="25"/>
      <c r="K19" s="11"/>
      <c r="L19" s="17" t="s">
        <v>81</v>
      </c>
      <c r="M19" s="17">
        <v>16</v>
      </c>
      <c r="N19" s="17">
        <v>3</v>
      </c>
      <c r="O19" s="17">
        <v>1</v>
      </c>
      <c r="P19" s="17">
        <v>5</v>
      </c>
      <c r="Q19" s="17">
        <v>0</v>
      </c>
      <c r="R19" s="22">
        <f>Q19/SUM(M19:Q19)+0.0000003</f>
        <v>2.9999999999999999E-7</v>
      </c>
      <c r="S19" s="11" t="s">
        <v>5</v>
      </c>
      <c r="T19" s="17">
        <v>3</v>
      </c>
      <c r="U19" s="21">
        <f t="shared" si="2"/>
        <v>7.446888510638297E-2</v>
      </c>
      <c r="V19" s="17" t="str">
        <f t="shared" si="3"/>
        <v>Industrie</v>
      </c>
      <c r="W19" s="41">
        <f t="shared" ref="W19:W30" si="6">VLOOKUP(VLOOKUP(V19,$T$2:$U$15,2,FALSE),$L$17:$Q$30,2,FALSE)</f>
        <v>16</v>
      </c>
      <c r="X19" s="41">
        <f t="shared" si="4"/>
        <v>18</v>
      </c>
      <c r="Y19" s="41">
        <f t="shared" si="5"/>
        <v>16</v>
      </c>
      <c r="Z19" s="41">
        <f t="shared" si="0"/>
        <v>37</v>
      </c>
      <c r="AA19" s="41">
        <f t="shared" si="1"/>
        <v>7</v>
      </c>
      <c r="AG19" s="25"/>
      <c r="AH19" s="25"/>
      <c r="AI19" s="25"/>
    </row>
    <row r="20" spans="1:35" ht="18.75" customHeight="1" x14ac:dyDescent="0.25">
      <c r="E20" s="19"/>
      <c r="I20" s="25"/>
      <c r="J20" s="25"/>
      <c r="K20" s="11"/>
      <c r="L20" s="17" t="s">
        <v>82</v>
      </c>
      <c r="M20" s="17">
        <v>11</v>
      </c>
      <c r="N20" s="17">
        <v>10</v>
      </c>
      <c r="O20" s="17">
        <v>13</v>
      </c>
      <c r="P20" s="17">
        <v>3</v>
      </c>
      <c r="Q20" s="17">
        <v>2</v>
      </c>
      <c r="R20" s="22">
        <f>Q20/SUM(M20:Q20)+0.0000004</f>
        <v>5.1282451282051278E-2</v>
      </c>
      <c r="S20" s="11" t="s">
        <v>6</v>
      </c>
      <c r="T20" s="17">
        <v>4</v>
      </c>
      <c r="U20" s="21">
        <f t="shared" si="2"/>
        <v>5.2632178947368422E-2</v>
      </c>
      <c r="V20" s="17" t="str">
        <f t="shared" si="3"/>
        <v>Construction, bâtiment et travaux publics</v>
      </c>
      <c r="W20" s="41">
        <f t="shared" si="6"/>
        <v>1</v>
      </c>
      <c r="X20" s="41">
        <f t="shared" si="4"/>
        <v>3</v>
      </c>
      <c r="Y20" s="41">
        <f t="shared" si="5"/>
        <v>12</v>
      </c>
      <c r="Z20" s="41">
        <f t="shared" si="0"/>
        <v>20</v>
      </c>
      <c r="AA20" s="41">
        <f t="shared" si="1"/>
        <v>2</v>
      </c>
      <c r="AG20" s="25"/>
      <c r="AH20" s="25"/>
      <c r="AI20" s="25"/>
    </row>
    <row r="21" spans="1:35" ht="16.5" customHeight="1" x14ac:dyDescent="0.3">
      <c r="B21" s="46" t="s">
        <v>179</v>
      </c>
      <c r="E21" s="19"/>
      <c r="I21" s="25"/>
      <c r="J21" s="25"/>
      <c r="K21" s="11"/>
      <c r="L21" s="17" t="s">
        <v>83</v>
      </c>
      <c r="M21" s="17">
        <v>10</v>
      </c>
      <c r="N21" s="17">
        <v>4</v>
      </c>
      <c r="O21" s="17">
        <v>2</v>
      </c>
      <c r="P21" s="17">
        <v>7</v>
      </c>
      <c r="Q21" s="17">
        <v>0</v>
      </c>
      <c r="R21" s="22">
        <f>Q21/SUM(M21:Q21)+0.0000005</f>
        <v>4.9999999999999998E-7</v>
      </c>
      <c r="S21" s="11" t="s">
        <v>7</v>
      </c>
      <c r="T21" s="17">
        <v>5</v>
      </c>
      <c r="U21" s="21">
        <f t="shared" si="2"/>
        <v>5.2631778947368417E-2</v>
      </c>
      <c r="V21" s="17" t="str">
        <f t="shared" si="3"/>
        <v>Arts et façonnage d'ouvrages d'art</v>
      </c>
      <c r="W21" s="41">
        <f t="shared" si="6"/>
        <v>11</v>
      </c>
      <c r="X21" s="41">
        <f t="shared" si="4"/>
        <v>3</v>
      </c>
      <c r="Y21" s="41">
        <f t="shared" si="5"/>
        <v>0</v>
      </c>
      <c r="Z21" s="41">
        <f t="shared" si="0"/>
        <v>4</v>
      </c>
      <c r="AA21" s="41">
        <f t="shared" si="1"/>
        <v>1</v>
      </c>
      <c r="AG21" s="25"/>
      <c r="AH21" s="25"/>
      <c r="AI21" s="25"/>
    </row>
    <row r="22" spans="1:35" ht="16.5" customHeight="1" x14ac:dyDescent="0.25">
      <c r="E22" s="19"/>
      <c r="I22" s="25"/>
      <c r="J22" s="25"/>
      <c r="K22" s="11"/>
      <c r="L22" s="17" t="s">
        <v>84</v>
      </c>
      <c r="M22" s="17">
        <v>1</v>
      </c>
      <c r="N22" s="17">
        <v>3</v>
      </c>
      <c r="O22" s="17">
        <v>12</v>
      </c>
      <c r="P22" s="17">
        <v>20</v>
      </c>
      <c r="Q22" s="17">
        <v>2</v>
      </c>
      <c r="R22" s="22">
        <f>Q22/SUM(M22:Q22)+0.0000006</f>
        <v>5.2632178947368422E-2</v>
      </c>
      <c r="S22" s="11" t="s">
        <v>8</v>
      </c>
      <c r="T22" s="17">
        <v>6</v>
      </c>
      <c r="U22" s="21">
        <f t="shared" si="2"/>
        <v>5.1282451282051278E-2</v>
      </c>
      <c r="V22" s="17" t="str">
        <f t="shared" si="3"/>
        <v>Commerce, vente et grande distribution</v>
      </c>
      <c r="W22" s="41">
        <f t="shared" si="6"/>
        <v>11</v>
      </c>
      <c r="X22" s="41">
        <f t="shared" si="4"/>
        <v>10</v>
      </c>
      <c r="Y22" s="41">
        <f t="shared" si="5"/>
        <v>13</v>
      </c>
      <c r="Z22" s="41">
        <f t="shared" si="0"/>
        <v>3</v>
      </c>
      <c r="AA22" s="41">
        <f t="shared" si="1"/>
        <v>2</v>
      </c>
      <c r="AG22" s="25"/>
      <c r="AH22" s="25"/>
      <c r="AI22" s="25"/>
    </row>
    <row r="23" spans="1:35" ht="16.5" customHeight="1" x14ac:dyDescent="0.25">
      <c r="B23" t="s">
        <v>114</v>
      </c>
      <c r="H23" s="95"/>
      <c r="I23" s="25"/>
      <c r="J23" s="25"/>
      <c r="K23" s="11"/>
      <c r="L23" s="17" t="s">
        <v>85</v>
      </c>
      <c r="M23" s="17">
        <v>12</v>
      </c>
      <c r="N23" s="17">
        <v>3</v>
      </c>
      <c r="O23" s="17">
        <v>8</v>
      </c>
      <c r="P23" s="17">
        <v>7</v>
      </c>
      <c r="Q23" s="17">
        <v>0</v>
      </c>
      <c r="R23" s="22">
        <f>Q23/SUM(M23:Q23)+0.0000007</f>
        <v>6.9999999999999997E-7</v>
      </c>
      <c r="S23" s="11" t="s">
        <v>9</v>
      </c>
      <c r="T23" s="17">
        <v>7</v>
      </c>
      <c r="U23" s="21">
        <f t="shared" si="2"/>
        <v>2.2728572727272727E-2</v>
      </c>
      <c r="V23" s="17" t="str">
        <f t="shared" si="3"/>
        <v>Support à l'entreprise</v>
      </c>
      <c r="W23" s="41">
        <f t="shared" si="6"/>
        <v>20</v>
      </c>
      <c r="X23" s="41">
        <f t="shared" si="4"/>
        <v>12</v>
      </c>
      <c r="Y23" s="41">
        <f t="shared" si="5"/>
        <v>8</v>
      </c>
      <c r="Z23" s="41">
        <f t="shared" si="0"/>
        <v>3</v>
      </c>
      <c r="AA23" s="41">
        <f t="shared" si="1"/>
        <v>1</v>
      </c>
      <c r="AG23" s="25"/>
      <c r="AH23" s="25"/>
      <c r="AI23" s="25"/>
    </row>
    <row r="24" spans="1:35" ht="6.75" customHeight="1" x14ac:dyDescent="0.25">
      <c r="H24" s="95"/>
      <c r="I24" s="25"/>
      <c r="J24" s="25"/>
      <c r="K24" s="11"/>
      <c r="L24" s="17" t="s">
        <v>86</v>
      </c>
      <c r="M24" s="17">
        <v>16</v>
      </c>
      <c r="N24" s="17">
        <v>18</v>
      </c>
      <c r="O24" s="17">
        <v>16</v>
      </c>
      <c r="P24" s="17">
        <v>37</v>
      </c>
      <c r="Q24" s="17">
        <v>7</v>
      </c>
      <c r="R24" s="22">
        <f>Q24/SUM(M24:Q24)+0.0000008</f>
        <v>7.446888510638297E-2</v>
      </c>
      <c r="S24" s="11" t="s">
        <v>1</v>
      </c>
      <c r="T24" s="17">
        <v>8</v>
      </c>
      <c r="U24" s="21">
        <f t="shared" si="2"/>
        <v>1.4085607042253522E-2</v>
      </c>
      <c r="V24" s="17" t="str">
        <f t="shared" si="3"/>
        <v>Services à la personne et à la collectivité</v>
      </c>
      <c r="W24" s="41">
        <f t="shared" si="6"/>
        <v>36</v>
      </c>
      <c r="X24" s="41">
        <f t="shared" si="4"/>
        <v>7</v>
      </c>
      <c r="Y24" s="41">
        <f t="shared" si="5"/>
        <v>10</v>
      </c>
      <c r="Z24" s="41">
        <f t="shared" si="0"/>
        <v>17</v>
      </c>
      <c r="AA24" s="41">
        <f t="shared" si="1"/>
        <v>1</v>
      </c>
      <c r="AG24" s="25"/>
      <c r="AH24" s="25"/>
      <c r="AI24" s="25"/>
    </row>
    <row r="25" spans="1:35" ht="12.75" customHeight="1" x14ac:dyDescent="0.25">
      <c r="A25" s="9" t="s">
        <v>36</v>
      </c>
      <c r="B25" s="12" t="s">
        <v>115</v>
      </c>
      <c r="G25" s="33"/>
      <c r="H25" s="95"/>
      <c r="I25" s="25"/>
      <c r="J25" s="25"/>
      <c r="K25" s="11"/>
      <c r="L25" s="17" t="s">
        <v>87</v>
      </c>
      <c r="M25" s="17">
        <v>1</v>
      </c>
      <c r="N25" s="17">
        <v>3</v>
      </c>
      <c r="O25" s="17">
        <v>8</v>
      </c>
      <c r="P25" s="17">
        <v>13</v>
      </c>
      <c r="Q25" s="17">
        <v>3</v>
      </c>
      <c r="R25" s="22">
        <f>Q25/SUM(M25:Q25)+0.0000009</f>
        <v>0.10714375714285714</v>
      </c>
      <c r="S25" s="11" t="s">
        <v>10</v>
      </c>
      <c r="T25" s="17">
        <v>9</v>
      </c>
      <c r="U25" s="21">
        <f t="shared" si="2"/>
        <v>1.3999999999999999E-6</v>
      </c>
      <c r="V25" s="17" t="str">
        <f t="shared" si="3"/>
        <v>Transport et logistique</v>
      </c>
      <c r="W25" s="41">
        <f t="shared" si="6"/>
        <v>13</v>
      </c>
      <c r="X25" s="41">
        <f t="shared" si="4"/>
        <v>7</v>
      </c>
      <c r="Y25" s="41">
        <f t="shared" si="5"/>
        <v>5</v>
      </c>
      <c r="Z25" s="41">
        <f t="shared" si="0"/>
        <v>12</v>
      </c>
      <c r="AA25" s="41">
        <f t="shared" si="1"/>
        <v>0</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3</v>
      </c>
      <c r="N26" s="17">
        <v>1</v>
      </c>
      <c r="O26" s="17">
        <v>4</v>
      </c>
      <c r="P26" s="17">
        <v>19</v>
      </c>
      <c r="Q26" s="17">
        <v>5</v>
      </c>
      <c r="R26" s="22">
        <f>Q26/SUM(M26:Q26)+0.000001</f>
        <v>0.156251</v>
      </c>
      <c r="S26" s="11" t="s">
        <v>11</v>
      </c>
      <c r="T26" s="17">
        <v>10</v>
      </c>
      <c r="U26" s="21">
        <f t="shared" si="2"/>
        <v>1.1999999999999999E-6</v>
      </c>
      <c r="V26" s="17" t="str">
        <f t="shared" si="3"/>
        <v>Spectacle</v>
      </c>
      <c r="W26" s="41">
        <f t="shared" si="6"/>
        <v>20</v>
      </c>
      <c r="X26" s="41">
        <f t="shared" si="4"/>
        <v>1</v>
      </c>
      <c r="Y26" s="41">
        <f t="shared" si="5"/>
        <v>0</v>
      </c>
      <c r="Z26" s="41">
        <f t="shared" si="0"/>
        <v>1</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36</v>
      </c>
      <c r="N27" s="17">
        <v>7</v>
      </c>
      <c r="O27" s="17">
        <v>10</v>
      </c>
      <c r="P27" s="17">
        <v>17</v>
      </c>
      <c r="Q27" s="17">
        <v>1</v>
      </c>
      <c r="R27" s="22">
        <f>Q27/SUM(M27:Q27)+0.0000011</f>
        <v>1.4085607042253522E-2</v>
      </c>
      <c r="S27" s="11" t="s">
        <v>12</v>
      </c>
      <c r="T27" s="17">
        <v>11</v>
      </c>
      <c r="U27" s="21">
        <f t="shared" si="2"/>
        <v>6.9999999999999997E-7</v>
      </c>
      <c r="V27" s="17" t="str">
        <f t="shared" si="3"/>
        <v>Hôtellerie-restauration, tourisme, loisirs et animation</v>
      </c>
      <c r="W27" s="41">
        <f t="shared" si="6"/>
        <v>12</v>
      </c>
      <c r="X27" s="41">
        <f t="shared" si="4"/>
        <v>3</v>
      </c>
      <c r="Y27" s="41">
        <f t="shared" si="5"/>
        <v>8</v>
      </c>
      <c r="Z27" s="41">
        <f t="shared" si="0"/>
        <v>7</v>
      </c>
      <c r="AA27" s="41">
        <f t="shared" si="1"/>
        <v>0</v>
      </c>
      <c r="AB27" s="17"/>
    </row>
    <row r="28" spans="1:35" s="5" customFormat="1" ht="14.25" customHeight="1" x14ac:dyDescent="0.25">
      <c r="C28" s="32"/>
      <c r="D28" s="32"/>
      <c r="E28" s="32"/>
      <c r="F28" s="32"/>
      <c r="G28" s="33"/>
      <c r="H28" s="33"/>
      <c r="K28" s="31"/>
      <c r="L28" s="17" t="s">
        <v>90</v>
      </c>
      <c r="M28" s="17">
        <v>20</v>
      </c>
      <c r="N28" s="17">
        <v>1</v>
      </c>
      <c r="O28" s="17">
        <v>0</v>
      </c>
      <c r="P28" s="17">
        <v>1</v>
      </c>
      <c r="Q28" s="17">
        <v>0</v>
      </c>
      <c r="R28" s="22">
        <f>Q28/SUM(M28:Q28)+0.0000012</f>
        <v>1.1999999999999999E-6</v>
      </c>
      <c r="S28" s="11" t="s">
        <v>13</v>
      </c>
      <c r="T28" s="17">
        <v>12</v>
      </c>
      <c r="U28" s="21">
        <f t="shared" si="2"/>
        <v>4.9999999999999998E-7</v>
      </c>
      <c r="V28" s="17" t="str">
        <f t="shared" si="3"/>
        <v>Communication, média et multimédia</v>
      </c>
      <c r="W28" s="41">
        <f t="shared" si="6"/>
        <v>10</v>
      </c>
      <c r="X28" s="41">
        <f t="shared" si="4"/>
        <v>4</v>
      </c>
      <c r="Y28" s="41">
        <f t="shared" si="5"/>
        <v>2</v>
      </c>
      <c r="Z28" s="41">
        <f t="shared" si="0"/>
        <v>7</v>
      </c>
      <c r="AA28" s="41">
        <f t="shared" si="1"/>
        <v>0</v>
      </c>
      <c r="AB28" s="17"/>
    </row>
    <row r="29" spans="1:35" s="5" customFormat="1" ht="23.25" customHeight="1" x14ac:dyDescent="0.25">
      <c r="B29" s="31"/>
      <c r="C29" s="32"/>
      <c r="D29" s="32"/>
      <c r="E29" s="32"/>
      <c r="F29" s="32"/>
      <c r="G29" s="32"/>
      <c r="H29" s="38">
        <f>VLOOKUP(VLOOKUP(V17,$T$2:$U$15,2,FALSE),$L$32:$M$45,2,FALSE)/10</f>
        <v>0.9</v>
      </c>
      <c r="I29" s="39"/>
      <c r="K29" s="31"/>
      <c r="L29" s="17" t="s">
        <v>91</v>
      </c>
      <c r="M29" s="17">
        <v>20</v>
      </c>
      <c r="N29" s="17">
        <v>12</v>
      </c>
      <c r="O29" s="17">
        <v>8</v>
      </c>
      <c r="P29" s="17">
        <v>3</v>
      </c>
      <c r="Q29" s="17">
        <v>1</v>
      </c>
      <c r="R29" s="22">
        <f>Q29/SUM(M29:Q29)+0.0000013</f>
        <v>2.2728572727272727E-2</v>
      </c>
      <c r="S29" s="11" t="s">
        <v>14</v>
      </c>
      <c r="T29" s="17">
        <v>13</v>
      </c>
      <c r="U29" s="21">
        <f t="shared" si="2"/>
        <v>2.9999999999999999E-7</v>
      </c>
      <c r="V29" s="17" t="str">
        <f t="shared" si="3"/>
        <v>Banque, assurance, immobilier</v>
      </c>
      <c r="W29" s="41">
        <f t="shared" si="6"/>
        <v>16</v>
      </c>
      <c r="X29" s="41">
        <f t="shared" si="4"/>
        <v>3</v>
      </c>
      <c r="Y29" s="41">
        <f t="shared" si="5"/>
        <v>1</v>
      </c>
      <c r="Z29" s="41">
        <f t="shared" si="0"/>
        <v>5</v>
      </c>
      <c r="AA29" s="41">
        <f t="shared" si="1"/>
        <v>0</v>
      </c>
      <c r="AB29" s="17"/>
    </row>
    <row r="30" spans="1:35" s="5" customFormat="1" ht="23.25" customHeight="1" x14ac:dyDescent="0.25">
      <c r="B30" s="31"/>
      <c r="C30" s="32"/>
      <c r="D30" s="32"/>
      <c r="E30" s="32"/>
      <c r="F30" s="32"/>
      <c r="G30" s="32"/>
      <c r="H30" s="38">
        <f t="shared" ref="H30:H42" si="7">VLOOKUP(VLOOKUP(V18,$T$2:$U$15,2,FALSE),$L$32:$M$45,2,FALSE)/10</f>
        <v>1.3</v>
      </c>
      <c r="I30" s="39"/>
      <c r="K30" s="31"/>
      <c r="L30" s="17" t="s">
        <v>92</v>
      </c>
      <c r="M30" s="17">
        <v>13</v>
      </c>
      <c r="N30" s="17">
        <v>7</v>
      </c>
      <c r="O30" s="17">
        <v>5</v>
      </c>
      <c r="P30" s="17">
        <v>12</v>
      </c>
      <c r="Q30" s="17">
        <v>0</v>
      </c>
      <c r="R30" s="22">
        <f>Q30/SUM(M30:Q30)+0.0000014</f>
        <v>1.3999999999999999E-6</v>
      </c>
      <c r="S30" s="11" t="s">
        <v>15</v>
      </c>
      <c r="T30" s="17">
        <v>14</v>
      </c>
      <c r="U30" s="21">
        <f t="shared" si="2"/>
        <v>9.9999999999999995E-8</v>
      </c>
      <c r="V30" s="17" t="str">
        <f t="shared" si="3"/>
        <v>Agriculture et pêche, espaces naturels et espaces verts, soins aux animaux</v>
      </c>
      <c r="W30" s="41">
        <f t="shared" si="6"/>
        <v>4</v>
      </c>
      <c r="X30" s="41">
        <f t="shared" si="4"/>
        <v>4</v>
      </c>
      <c r="Y30" s="41">
        <f t="shared" si="5"/>
        <v>9</v>
      </c>
      <c r="Z30" s="41">
        <f t="shared" si="0"/>
        <v>13</v>
      </c>
      <c r="AA30" s="41">
        <f t="shared" si="1"/>
        <v>0</v>
      </c>
      <c r="AB30" s="17"/>
    </row>
    <row r="31" spans="1:35" s="5" customFormat="1" ht="23.25" customHeight="1" x14ac:dyDescent="0.25">
      <c r="H31" s="38">
        <f t="shared" si="7"/>
        <v>0.8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1.1000000000000001</v>
      </c>
      <c r="I32" s="39"/>
      <c r="L32" s="17" t="s">
        <v>79</v>
      </c>
      <c r="M32" s="17">
        <v>6</v>
      </c>
      <c r="N32" s="17"/>
      <c r="O32" s="17"/>
      <c r="P32" s="17"/>
      <c r="Q32" s="17"/>
      <c r="R32" s="17"/>
      <c r="S32" s="17"/>
      <c r="T32" s="17"/>
      <c r="U32" s="17"/>
      <c r="V32" s="17"/>
      <c r="W32" s="17"/>
      <c r="X32" s="17"/>
      <c r="Y32" s="17"/>
      <c r="Z32" s="17"/>
      <c r="AA32" s="17"/>
      <c r="AB32" s="17"/>
    </row>
    <row r="33" spans="2:28" s="5" customFormat="1" ht="23.25" customHeight="1" x14ac:dyDescent="0.25">
      <c r="H33" s="38">
        <f t="shared" si="7"/>
        <v>0.2</v>
      </c>
      <c r="I33" s="39"/>
      <c r="L33" s="17" t="s">
        <v>80</v>
      </c>
      <c r="M33" s="17">
        <v>2</v>
      </c>
      <c r="N33" s="17"/>
      <c r="O33" s="17"/>
      <c r="P33" s="17"/>
      <c r="Q33" s="17"/>
      <c r="R33" s="17"/>
      <c r="S33" s="17"/>
      <c r="T33" s="17"/>
      <c r="U33" s="17"/>
      <c r="V33" s="17"/>
      <c r="W33" s="17"/>
      <c r="X33" s="17"/>
      <c r="Y33" s="17"/>
      <c r="Z33" s="17"/>
      <c r="AA33" s="17"/>
      <c r="AB33" s="17"/>
    </row>
    <row r="34" spans="2:28" s="5" customFormat="1" ht="23.25" customHeight="1" x14ac:dyDescent="0.25">
      <c r="H34" s="38">
        <f t="shared" si="7"/>
        <v>0.1</v>
      </c>
      <c r="I34" s="39"/>
      <c r="L34" s="17" t="s">
        <v>81</v>
      </c>
      <c r="M34" s="17">
        <v>10</v>
      </c>
      <c r="N34" s="17"/>
      <c r="O34" s="17"/>
      <c r="P34" s="17"/>
      <c r="Q34" s="17"/>
      <c r="R34" s="17"/>
      <c r="S34" s="17"/>
      <c r="T34" s="17"/>
      <c r="U34" s="17"/>
      <c r="V34" s="17"/>
      <c r="W34" s="17"/>
      <c r="X34" s="17"/>
      <c r="Y34" s="17"/>
      <c r="Z34" s="17"/>
      <c r="AA34" s="17"/>
      <c r="AB34" s="17"/>
    </row>
    <row r="35" spans="2:28" s="5" customFormat="1" ht="23.25" customHeight="1" x14ac:dyDescent="0.25">
      <c r="H35" s="38">
        <f t="shared" si="7"/>
        <v>-0.1</v>
      </c>
      <c r="I35" s="39"/>
      <c r="L35" s="17" t="s">
        <v>82</v>
      </c>
      <c r="M35" s="17">
        <v>1</v>
      </c>
      <c r="N35" s="17"/>
      <c r="O35" s="17"/>
      <c r="P35" s="17"/>
      <c r="Q35" s="17"/>
      <c r="R35" s="17"/>
      <c r="S35" s="17"/>
      <c r="T35" s="17"/>
      <c r="U35" s="17"/>
      <c r="V35" s="17"/>
      <c r="W35" s="17"/>
      <c r="X35" s="17"/>
      <c r="Y35" s="17"/>
      <c r="Z35" s="17"/>
      <c r="AA35" s="17"/>
      <c r="AB35" s="17"/>
    </row>
    <row r="36" spans="2:28" s="5" customFormat="1" ht="23.25" customHeight="1" x14ac:dyDescent="0.25">
      <c r="H36" s="38">
        <f t="shared" si="7"/>
        <v>-0.1</v>
      </c>
      <c r="I36" s="40"/>
      <c r="L36" s="17" t="s">
        <v>83</v>
      </c>
      <c r="M36" s="17">
        <v>-5</v>
      </c>
      <c r="N36" s="17"/>
      <c r="O36" s="17"/>
      <c r="P36" s="17"/>
      <c r="Q36" s="17"/>
      <c r="R36" s="17"/>
      <c r="S36" s="17"/>
      <c r="T36" s="17"/>
      <c r="U36" s="17"/>
      <c r="V36" s="17"/>
      <c r="W36" s="17"/>
      <c r="X36" s="17"/>
      <c r="Y36" s="17"/>
      <c r="Z36" s="17"/>
      <c r="AA36" s="17"/>
      <c r="AB36" s="17"/>
    </row>
    <row r="37" spans="2:28" s="5" customFormat="1" ht="23.25" customHeight="1" x14ac:dyDescent="0.25">
      <c r="H37" s="38">
        <f t="shared" si="7"/>
        <v>0.2</v>
      </c>
      <c r="I37" s="40"/>
      <c r="L37" s="17" t="s">
        <v>84</v>
      </c>
      <c r="M37" s="17">
        <v>11</v>
      </c>
      <c r="N37" s="17"/>
      <c r="O37" s="17"/>
      <c r="P37" s="17"/>
      <c r="Q37" s="17"/>
      <c r="R37" s="17"/>
      <c r="S37" s="17"/>
      <c r="T37" s="17"/>
      <c r="U37" s="17"/>
      <c r="V37" s="17"/>
      <c r="W37" s="17"/>
      <c r="X37" s="17"/>
      <c r="Y37" s="17"/>
      <c r="Z37" s="17"/>
      <c r="AA37" s="17"/>
      <c r="AB37" s="17"/>
    </row>
    <row r="38" spans="2:28" s="5" customFormat="1" ht="23.25" customHeight="1" x14ac:dyDescent="0.25">
      <c r="H38" s="38">
        <f t="shared" si="7"/>
        <v>-1.6</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0.7</v>
      </c>
      <c r="I39" s="39"/>
      <c r="L39" s="17" t="s">
        <v>86</v>
      </c>
      <c r="M39" s="17">
        <v>8</v>
      </c>
      <c r="N39" s="17"/>
      <c r="O39" s="17"/>
      <c r="P39" s="17"/>
      <c r="Q39" s="17"/>
      <c r="R39" s="17"/>
      <c r="S39" s="17"/>
      <c r="T39" s="17"/>
      <c r="U39" s="17"/>
      <c r="V39" s="17"/>
      <c r="W39" s="17"/>
      <c r="X39" s="17"/>
      <c r="Y39" s="17"/>
      <c r="Z39" s="17"/>
      <c r="AA39" s="17"/>
      <c r="AB39" s="17"/>
    </row>
    <row r="40" spans="2:28" s="5" customFormat="1" ht="23.25" customHeight="1" x14ac:dyDescent="0.25">
      <c r="H40" s="38">
        <f t="shared" si="7"/>
        <v>-0.5</v>
      </c>
      <c r="I40" s="39"/>
      <c r="L40" s="17" t="s">
        <v>87</v>
      </c>
      <c r="M40" s="17">
        <v>13</v>
      </c>
      <c r="N40" s="17"/>
      <c r="O40" s="17"/>
      <c r="P40" s="17"/>
      <c r="Q40" s="17"/>
      <c r="R40" s="17"/>
      <c r="S40" s="17"/>
      <c r="T40" s="17"/>
      <c r="U40" s="17"/>
      <c r="V40" s="17"/>
      <c r="W40" s="17"/>
      <c r="X40" s="17"/>
      <c r="Y40" s="17"/>
      <c r="Z40" s="17"/>
      <c r="AA40" s="17"/>
      <c r="AB40" s="17"/>
    </row>
    <row r="41" spans="2:28" s="5" customFormat="1" ht="23.25" customHeight="1" x14ac:dyDescent="0.25">
      <c r="H41" s="38">
        <f t="shared" si="7"/>
        <v>1</v>
      </c>
      <c r="I41" s="39"/>
      <c r="L41" s="17" t="s">
        <v>88</v>
      </c>
      <c r="M41" s="17">
        <v>9</v>
      </c>
      <c r="N41" s="17"/>
      <c r="O41" s="17"/>
      <c r="P41" s="17"/>
      <c r="Q41" s="17"/>
      <c r="R41" s="17"/>
      <c r="S41" s="17"/>
      <c r="T41" s="17"/>
      <c r="U41" s="17"/>
      <c r="V41" s="17"/>
      <c r="W41" s="17"/>
      <c r="X41" s="17"/>
      <c r="Y41" s="17"/>
      <c r="Z41" s="17"/>
      <c r="AA41" s="17"/>
      <c r="AB41" s="17"/>
    </row>
    <row r="42" spans="2:28" s="5" customFormat="1" ht="23.25" customHeight="1" x14ac:dyDescent="0.25">
      <c r="H42" s="38">
        <f t="shared" si="7"/>
        <v>0.6</v>
      </c>
      <c r="I42" s="39"/>
      <c r="J42" s="36"/>
      <c r="K42" s="36"/>
      <c r="L42" s="17" t="s">
        <v>89</v>
      </c>
      <c r="M42" s="17">
        <v>-1</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-16</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5 métiers. À l'inverse, 3 métiers ne semblent pas du tout en tension (indicateur inférieur à -1). Dans ce domaine, l'indicateur de tension est de 0,9.</v>
      </c>
      <c r="C45" s="96"/>
      <c r="D45" s="96"/>
      <c r="E45" s="96"/>
      <c r="F45" s="96"/>
      <c r="G45" s="96"/>
      <c r="H45" s="96"/>
      <c r="J45" s="36"/>
      <c r="K45" s="36"/>
      <c r="L45" s="17" t="s">
        <v>92</v>
      </c>
      <c r="M45" s="17">
        <v>2</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Caux-Maritime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167</v>
      </c>
      <c r="C51" s="60">
        <v>5</v>
      </c>
      <c r="D51" s="60">
        <v>2</v>
      </c>
      <c r="E51" s="60">
        <v>1</v>
      </c>
      <c r="F51" s="60">
        <v>3</v>
      </c>
      <c r="G51" s="60">
        <v>3</v>
      </c>
      <c r="H51" s="60">
        <v>4</v>
      </c>
      <c r="L51" s="17"/>
      <c r="M51" s="17"/>
      <c r="N51" s="17"/>
      <c r="O51" s="17"/>
      <c r="P51" s="17"/>
      <c r="Q51" s="17"/>
    </row>
    <row r="52" spans="1:17" ht="24.75" customHeight="1" x14ac:dyDescent="0.25">
      <c r="A52" s="57" t="s">
        <v>27</v>
      </c>
      <c r="B52" s="61" t="s">
        <v>168</v>
      </c>
      <c r="C52" s="62">
        <v>4</v>
      </c>
      <c r="D52" s="62">
        <v>2</v>
      </c>
      <c r="E52" s="62">
        <v>3</v>
      </c>
      <c r="F52" s="62">
        <v>5</v>
      </c>
      <c r="G52" s="62">
        <v>4</v>
      </c>
      <c r="H52" s="62">
        <v>3</v>
      </c>
      <c r="L52" s="17"/>
      <c r="M52" s="17"/>
      <c r="N52" s="17"/>
      <c r="O52" s="17"/>
      <c r="P52" s="17"/>
      <c r="Q52" s="17"/>
    </row>
    <row r="53" spans="1:17" ht="24.75" customHeight="1" x14ac:dyDescent="0.25">
      <c r="A53" s="57" t="s">
        <v>25</v>
      </c>
      <c r="B53" s="61" t="s">
        <v>217</v>
      </c>
      <c r="C53" s="62">
        <v>4</v>
      </c>
      <c r="D53" s="62">
        <v>3</v>
      </c>
      <c r="E53" s="62">
        <v>5</v>
      </c>
      <c r="F53" s="62">
        <v>2</v>
      </c>
      <c r="G53" s="62">
        <v>3</v>
      </c>
      <c r="H53" s="62">
        <v>4</v>
      </c>
      <c r="L53" s="17"/>
      <c r="M53" s="17"/>
      <c r="N53" s="17"/>
      <c r="O53" s="17"/>
      <c r="P53" s="17"/>
      <c r="Q53" s="17"/>
    </row>
    <row r="54" spans="1:17" ht="24.75" customHeight="1" x14ac:dyDescent="0.25">
      <c r="A54" s="57" t="s">
        <v>24</v>
      </c>
      <c r="B54" s="61" t="s">
        <v>267</v>
      </c>
      <c r="C54" s="62">
        <v>5</v>
      </c>
      <c r="D54" s="62">
        <v>4</v>
      </c>
      <c r="E54" s="62">
        <v>5</v>
      </c>
      <c r="F54" s="62">
        <v>1</v>
      </c>
      <c r="G54" s="62">
        <v>3</v>
      </c>
      <c r="H54" s="62">
        <v>5</v>
      </c>
      <c r="L54" s="17"/>
      <c r="M54" s="17"/>
      <c r="N54" s="17"/>
      <c r="O54" s="17"/>
      <c r="P54" s="17"/>
      <c r="Q54" s="17"/>
    </row>
    <row r="55" spans="1:17" ht="24.75" customHeight="1" x14ac:dyDescent="0.25">
      <c r="A55" s="57" t="s">
        <v>23</v>
      </c>
      <c r="B55" s="61" t="s">
        <v>270</v>
      </c>
      <c r="C55" s="62">
        <v>1</v>
      </c>
      <c r="D55" s="62">
        <v>5</v>
      </c>
      <c r="E55" s="62">
        <v>5</v>
      </c>
      <c r="F55" s="62">
        <v>1</v>
      </c>
      <c r="G55" s="62">
        <v>5</v>
      </c>
      <c r="H55" s="62">
        <v>5</v>
      </c>
      <c r="L55" s="17"/>
      <c r="M55" s="17"/>
      <c r="N55" s="17"/>
      <c r="O55" s="17"/>
      <c r="P55" s="17"/>
      <c r="Q55" s="17"/>
    </row>
    <row r="56" spans="1:17" ht="24.75" customHeight="1" x14ac:dyDescent="0.25">
      <c r="A56" s="57" t="s">
        <v>22</v>
      </c>
      <c r="B56" s="61" t="s">
        <v>209</v>
      </c>
      <c r="C56" s="62">
        <v>2</v>
      </c>
      <c r="D56" s="62">
        <v>3</v>
      </c>
      <c r="E56" s="62">
        <v>5</v>
      </c>
      <c r="F56" s="62">
        <v>1</v>
      </c>
      <c r="G56" s="62">
        <v>1</v>
      </c>
      <c r="H56" s="62">
        <v>4</v>
      </c>
      <c r="L56" s="17"/>
      <c r="M56" s="17"/>
      <c r="N56" s="17"/>
      <c r="O56" s="17"/>
      <c r="P56" s="17"/>
      <c r="Q56" s="17"/>
    </row>
    <row r="57" spans="1:17" ht="24.75" customHeight="1" x14ac:dyDescent="0.25">
      <c r="A57" s="57" t="s">
        <v>21</v>
      </c>
      <c r="B57" s="61" t="s">
        <v>271</v>
      </c>
      <c r="C57" s="62">
        <v>2</v>
      </c>
      <c r="D57" s="62">
        <v>5</v>
      </c>
      <c r="E57" s="62">
        <v>4</v>
      </c>
      <c r="F57" s="62">
        <v>4</v>
      </c>
      <c r="G57" s="62">
        <v>4</v>
      </c>
      <c r="H57" s="62">
        <v>2</v>
      </c>
      <c r="L57" s="17"/>
      <c r="M57" s="17"/>
      <c r="N57" s="17"/>
      <c r="O57" s="17"/>
      <c r="P57" s="17"/>
      <c r="Q57" s="17"/>
    </row>
    <row r="58" spans="1:17" ht="24.75" customHeight="1" x14ac:dyDescent="0.25">
      <c r="A58" s="57" t="s">
        <v>20</v>
      </c>
      <c r="B58" s="61" t="s">
        <v>200</v>
      </c>
      <c r="C58" s="62">
        <v>3</v>
      </c>
      <c r="D58" s="62">
        <v>5</v>
      </c>
      <c r="E58" s="62">
        <v>4</v>
      </c>
      <c r="F58" s="62">
        <v>4</v>
      </c>
      <c r="G58" s="62">
        <v>3</v>
      </c>
      <c r="H58" s="62">
        <v>3</v>
      </c>
      <c r="L58" s="17"/>
      <c r="M58" s="17"/>
      <c r="N58" s="17"/>
      <c r="O58" s="17"/>
      <c r="P58" s="17"/>
      <c r="Q58" s="17"/>
    </row>
    <row r="59" spans="1:17" ht="24.75" customHeight="1" x14ac:dyDescent="0.25">
      <c r="A59" s="57" t="s">
        <v>19</v>
      </c>
      <c r="B59" s="61" t="s">
        <v>196</v>
      </c>
      <c r="C59" s="62">
        <v>1</v>
      </c>
      <c r="D59" s="62">
        <v>4</v>
      </c>
      <c r="E59" s="62">
        <v>5</v>
      </c>
      <c r="F59" s="62">
        <v>4</v>
      </c>
      <c r="G59" s="62">
        <v>4</v>
      </c>
      <c r="H59" s="62">
        <v>3</v>
      </c>
      <c r="L59" s="17"/>
      <c r="M59" s="17"/>
      <c r="N59" s="17"/>
      <c r="O59" s="17"/>
      <c r="P59" s="17"/>
      <c r="Q59" s="17"/>
    </row>
    <row r="60" spans="1:17" ht="24.75" customHeight="1" x14ac:dyDescent="0.25">
      <c r="A60" s="57" t="s">
        <v>18</v>
      </c>
      <c r="B60" s="61" t="s">
        <v>204</v>
      </c>
      <c r="C60" s="62">
        <v>1</v>
      </c>
      <c r="D60" s="62">
        <v>4</v>
      </c>
      <c r="E60" s="62">
        <v>2</v>
      </c>
      <c r="F60" s="62">
        <v>5</v>
      </c>
      <c r="G60" s="62">
        <v>2</v>
      </c>
      <c r="H60" s="62">
        <v>5</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Caux-Maritime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Relation commerciale auprès de particuliers </v>
      </c>
      <c r="C69" s="63">
        <f>IF(N69=". ",0,IF(AND(N69&gt;0,N69&lt;5),"ND",N69))</f>
        <v>18</v>
      </c>
      <c r="D69" s="58">
        <f>IF(O69=". ",0,IF(AND(O69&gt;0,O69&lt;5),"ND",O69))</f>
        <v>32</v>
      </c>
      <c r="E69" s="64">
        <f t="shared" ref="E69:E78" si="9">IF(P69=". ",0,P69)</f>
        <v>10</v>
      </c>
      <c r="F69" s="65">
        <f>IF(OR(R69=0,R69=". "),"-",IF(P69=". ",0,P69)/R69-1)</f>
        <v>-9.0909090909090939E-2</v>
      </c>
      <c r="G69" s="58">
        <f>IF(Q69=". ",0,Q69)</f>
        <v>0</v>
      </c>
      <c r="H69" s="66">
        <f>IF(OR(S69=0,S69=". "),"-",IF(P69=". ",0,P69)/S69)</f>
        <v>0.32258064516129031</v>
      </c>
      <c r="L69" s="17"/>
      <c r="M69" s="17" t="s">
        <v>167</v>
      </c>
      <c r="N69" s="17">
        <v>18</v>
      </c>
      <c r="O69" s="17">
        <v>32</v>
      </c>
      <c r="P69" s="17">
        <v>10</v>
      </c>
      <c r="Q69" s="17" t="s">
        <v>95</v>
      </c>
      <c r="R69" s="17">
        <v>11</v>
      </c>
      <c r="S69" s="17">
        <v>31</v>
      </c>
    </row>
    <row r="70" spans="1:19" ht="24.75" customHeight="1" x14ac:dyDescent="0.25">
      <c r="A70" s="57" t="s">
        <v>27</v>
      </c>
      <c r="B70" s="61" t="str">
        <f t="shared" si="8"/>
        <v xml:space="preserve">Installation et maintenance d'équipements industriels et d'exploitation </v>
      </c>
      <c r="C70" s="67">
        <f t="shared" ref="C70:D78" si="10">IF(N70=". ",0,IF(AND(N70&gt;0,N70&lt;5),"ND",N70))</f>
        <v>19</v>
      </c>
      <c r="D70" s="68">
        <f t="shared" si="10"/>
        <v>42</v>
      </c>
      <c r="E70" s="69">
        <f t="shared" si="9"/>
        <v>125</v>
      </c>
      <c r="F70" s="70">
        <f t="shared" ref="F70:F78" si="11">IF(OR(R70=0,R70=". "),"-",IF(P70=". ",0,P70)/R70-1)</f>
        <v>2.90625</v>
      </c>
      <c r="G70" s="68">
        <f t="shared" ref="G70:G78" si="12">IF(Q70=". ",0,Q70)</f>
        <v>6</v>
      </c>
      <c r="H70" s="71">
        <f t="shared" ref="H70:H78" si="13">IF(OR(S70=0,S70=". "),"-",IF(P70=". ",0,P70)/S70)</f>
        <v>2.192982456140351</v>
      </c>
      <c r="L70" s="17"/>
      <c r="M70" s="17" t="s">
        <v>168</v>
      </c>
      <c r="N70" s="17">
        <v>19</v>
      </c>
      <c r="O70" s="17">
        <v>42</v>
      </c>
      <c r="P70" s="17">
        <v>125</v>
      </c>
      <c r="Q70" s="17">
        <v>6</v>
      </c>
      <c r="R70" s="17">
        <v>32</v>
      </c>
      <c r="S70" s="17">
        <v>57</v>
      </c>
    </row>
    <row r="71" spans="1:19" ht="24.75" customHeight="1" x14ac:dyDescent="0.25">
      <c r="A71" s="57" t="s">
        <v>25</v>
      </c>
      <c r="B71" s="61" t="str">
        <f t="shared" si="8"/>
        <v xml:space="preserve">Conduite d'engins de terrassement et de carrière </v>
      </c>
      <c r="C71" s="67">
        <f t="shared" si="10"/>
        <v>17</v>
      </c>
      <c r="D71" s="68">
        <f t="shared" si="10"/>
        <v>30</v>
      </c>
      <c r="E71" s="69">
        <f t="shared" si="9"/>
        <v>20</v>
      </c>
      <c r="F71" s="70">
        <f t="shared" si="11"/>
        <v>0.81818181818181812</v>
      </c>
      <c r="G71" s="68">
        <f t="shared" si="12"/>
        <v>1</v>
      </c>
      <c r="H71" s="71">
        <f t="shared" si="13"/>
        <v>0.64516129032258063</v>
      </c>
      <c r="L71" s="17"/>
      <c r="M71" s="17" t="s">
        <v>217</v>
      </c>
      <c r="N71" s="17">
        <v>17</v>
      </c>
      <c r="O71" s="17">
        <v>30</v>
      </c>
      <c r="P71" s="17">
        <v>20</v>
      </c>
      <c r="Q71" s="17">
        <v>1</v>
      </c>
      <c r="R71" s="17">
        <v>11</v>
      </c>
      <c r="S71" s="17">
        <v>31</v>
      </c>
    </row>
    <row r="72" spans="1:19" ht="24.75" customHeight="1" x14ac:dyDescent="0.25">
      <c r="A72" s="57" t="s">
        <v>24</v>
      </c>
      <c r="B72" s="61" t="str">
        <f t="shared" si="8"/>
        <v xml:space="preserve">Façonnage et routage </v>
      </c>
      <c r="C72" s="67">
        <f t="shared" si="10"/>
        <v>19</v>
      </c>
      <c r="D72" s="68">
        <f t="shared" si="10"/>
        <v>25</v>
      </c>
      <c r="E72" s="69">
        <f t="shared" si="9"/>
        <v>0</v>
      </c>
      <c r="F72" s="70" t="str">
        <f t="shared" si="11"/>
        <v>-</v>
      </c>
      <c r="G72" s="68">
        <f t="shared" si="12"/>
        <v>0</v>
      </c>
      <c r="H72" s="71">
        <f t="shared" si="13"/>
        <v>0</v>
      </c>
      <c r="L72" s="17"/>
      <c r="M72" s="17" t="s">
        <v>267</v>
      </c>
      <c r="N72" s="17">
        <v>19</v>
      </c>
      <c r="O72" s="17">
        <v>25</v>
      </c>
      <c r="P72" s="17" t="s">
        <v>95</v>
      </c>
      <c r="Q72" s="17" t="s">
        <v>95</v>
      </c>
      <c r="R72" s="17" t="s">
        <v>95</v>
      </c>
      <c r="S72" s="17">
        <v>20</v>
      </c>
    </row>
    <row r="73" spans="1:19" ht="24.75" customHeight="1" x14ac:dyDescent="0.25">
      <c r="A73" s="57" t="s">
        <v>23</v>
      </c>
      <c r="B73" s="61" t="str">
        <f t="shared" si="8"/>
        <v xml:space="preserve">Equipage de la pêche </v>
      </c>
      <c r="C73" s="67">
        <f t="shared" si="10"/>
        <v>42</v>
      </c>
      <c r="D73" s="68">
        <f t="shared" si="10"/>
        <v>55</v>
      </c>
      <c r="E73" s="69">
        <f t="shared" si="9"/>
        <v>1</v>
      </c>
      <c r="F73" s="70">
        <f t="shared" si="11"/>
        <v>-0.5</v>
      </c>
      <c r="G73" s="68">
        <f t="shared" si="12"/>
        <v>0</v>
      </c>
      <c r="H73" s="71">
        <f t="shared" si="13"/>
        <v>1.8181818181818181E-2</v>
      </c>
      <c r="L73" s="17"/>
      <c r="M73" s="17" t="s">
        <v>270</v>
      </c>
      <c r="N73" s="17">
        <v>42</v>
      </c>
      <c r="O73" s="17">
        <v>55</v>
      </c>
      <c r="P73" s="17">
        <v>1</v>
      </c>
      <c r="Q73" s="17" t="s">
        <v>95</v>
      </c>
      <c r="R73" s="17">
        <v>2</v>
      </c>
      <c r="S73" s="17">
        <v>55</v>
      </c>
    </row>
    <row r="74" spans="1:19" ht="24.75" customHeight="1" x14ac:dyDescent="0.25">
      <c r="A74" s="57" t="s">
        <v>22</v>
      </c>
      <c r="B74" s="61" t="str">
        <f t="shared" si="8"/>
        <v xml:space="preserve">Services domestiques </v>
      </c>
      <c r="C74" s="67">
        <f t="shared" si="10"/>
        <v>159</v>
      </c>
      <c r="D74" s="68">
        <f t="shared" si="10"/>
        <v>373</v>
      </c>
      <c r="E74" s="69">
        <f t="shared" si="9"/>
        <v>36</v>
      </c>
      <c r="F74" s="70">
        <f t="shared" si="11"/>
        <v>-0.32075471698113212</v>
      </c>
      <c r="G74" s="68">
        <f t="shared" si="12"/>
        <v>2</v>
      </c>
      <c r="H74" s="71">
        <f t="shared" si="13"/>
        <v>0.12121212121212122</v>
      </c>
      <c r="L74" s="17"/>
      <c r="M74" s="17" t="s">
        <v>209</v>
      </c>
      <c r="N74" s="17">
        <v>159</v>
      </c>
      <c r="O74" s="17">
        <v>373</v>
      </c>
      <c r="P74" s="17">
        <v>36</v>
      </c>
      <c r="Q74" s="17">
        <v>2</v>
      </c>
      <c r="R74" s="17">
        <v>53</v>
      </c>
      <c r="S74" s="17">
        <v>297</v>
      </c>
    </row>
    <row r="75" spans="1:19" ht="24.75" customHeight="1" x14ac:dyDescent="0.25">
      <c r="A75" s="57" t="s">
        <v>21</v>
      </c>
      <c r="B75" s="61" t="str">
        <f t="shared" si="8"/>
        <v xml:space="preserve">Chaudronnerie - tôlerie </v>
      </c>
      <c r="C75" s="67">
        <f t="shared" si="10"/>
        <v>11</v>
      </c>
      <c r="D75" s="68">
        <f t="shared" si="10"/>
        <v>33</v>
      </c>
      <c r="E75" s="69">
        <f t="shared" si="9"/>
        <v>120</v>
      </c>
      <c r="F75" s="70">
        <f t="shared" si="11"/>
        <v>8.2307692307692299</v>
      </c>
      <c r="G75" s="68">
        <f t="shared" si="12"/>
        <v>1</v>
      </c>
      <c r="H75" s="71">
        <f t="shared" si="13"/>
        <v>2.1818181818181817</v>
      </c>
      <c r="L75" s="17"/>
      <c r="M75" s="17" t="s">
        <v>271</v>
      </c>
      <c r="N75" s="17">
        <v>11</v>
      </c>
      <c r="O75" s="17">
        <v>33</v>
      </c>
      <c r="P75" s="17">
        <v>120</v>
      </c>
      <c r="Q75" s="17">
        <v>1</v>
      </c>
      <c r="R75" s="17">
        <v>13</v>
      </c>
      <c r="S75" s="17">
        <v>55</v>
      </c>
    </row>
    <row r="76" spans="1:19" ht="24.75" customHeight="1" x14ac:dyDescent="0.25">
      <c r="A76" s="57" t="s">
        <v>20</v>
      </c>
      <c r="B76" s="61" t="str">
        <f t="shared" si="8"/>
        <v xml:space="preserve">Soudage manuel </v>
      </c>
      <c r="C76" s="67">
        <f t="shared" si="10"/>
        <v>20</v>
      </c>
      <c r="D76" s="68">
        <f t="shared" si="10"/>
        <v>47</v>
      </c>
      <c r="E76" s="69">
        <f t="shared" si="9"/>
        <v>72</v>
      </c>
      <c r="F76" s="70">
        <f t="shared" si="11"/>
        <v>2.1304347826086958</v>
      </c>
      <c r="G76" s="68">
        <f t="shared" si="12"/>
        <v>2</v>
      </c>
      <c r="H76" s="71">
        <f t="shared" si="13"/>
        <v>1.3846153846153846</v>
      </c>
      <c r="L76" s="17"/>
      <c r="M76" s="17" t="s">
        <v>200</v>
      </c>
      <c r="N76" s="17">
        <v>20</v>
      </c>
      <c r="O76" s="17">
        <v>47</v>
      </c>
      <c r="P76" s="17">
        <v>72</v>
      </c>
      <c r="Q76" s="17">
        <v>2</v>
      </c>
      <c r="R76" s="17">
        <v>23</v>
      </c>
      <c r="S76" s="17">
        <v>52</v>
      </c>
    </row>
    <row r="77" spans="1:19" ht="24.75" customHeight="1" x14ac:dyDescent="0.25">
      <c r="A77" s="57" t="s">
        <v>19</v>
      </c>
      <c r="B77" s="61" t="str">
        <f t="shared" si="8"/>
        <v xml:space="preserve">Conduite de transport de marchandises sur longue distance </v>
      </c>
      <c r="C77" s="67">
        <f t="shared" si="10"/>
        <v>58</v>
      </c>
      <c r="D77" s="68">
        <f t="shared" si="10"/>
        <v>105</v>
      </c>
      <c r="E77" s="69">
        <f t="shared" si="9"/>
        <v>75</v>
      </c>
      <c r="F77" s="70">
        <f t="shared" si="11"/>
        <v>1.2058823529411766</v>
      </c>
      <c r="G77" s="68">
        <f t="shared" si="12"/>
        <v>1</v>
      </c>
      <c r="H77" s="71">
        <f t="shared" si="13"/>
        <v>0.69444444444444442</v>
      </c>
      <c r="L77" s="17"/>
      <c r="M77" s="17" t="s">
        <v>196</v>
      </c>
      <c r="N77" s="17">
        <v>58</v>
      </c>
      <c r="O77" s="17">
        <v>105</v>
      </c>
      <c r="P77" s="17">
        <v>75</v>
      </c>
      <c r="Q77" s="17">
        <v>1</v>
      </c>
      <c r="R77" s="17">
        <v>34</v>
      </c>
      <c r="S77" s="17">
        <v>108</v>
      </c>
    </row>
    <row r="78" spans="1:19" ht="24.75" customHeight="1" x14ac:dyDescent="0.25">
      <c r="A78" s="57" t="s">
        <v>18</v>
      </c>
      <c r="B78" s="61" t="str">
        <f t="shared" si="8"/>
        <v xml:space="preserve">Assistance auprès d'adultes </v>
      </c>
      <c r="C78" s="67">
        <f t="shared" si="10"/>
        <v>70</v>
      </c>
      <c r="D78" s="68">
        <f t="shared" si="10"/>
        <v>175</v>
      </c>
      <c r="E78" s="69">
        <f t="shared" si="9"/>
        <v>222</v>
      </c>
      <c r="F78" s="70">
        <f t="shared" si="11"/>
        <v>0.64444444444444438</v>
      </c>
      <c r="G78" s="68">
        <f t="shared" si="12"/>
        <v>7</v>
      </c>
      <c r="H78" s="71">
        <f t="shared" si="13"/>
        <v>1.062200956937799</v>
      </c>
      <c r="L78" s="17"/>
      <c r="M78" s="17" t="s">
        <v>204</v>
      </c>
      <c r="N78" s="17">
        <v>70</v>
      </c>
      <c r="O78" s="17">
        <v>175</v>
      </c>
      <c r="P78" s="17">
        <v>222</v>
      </c>
      <c r="Q78" s="17">
        <v>7</v>
      </c>
      <c r="R78" s="17">
        <v>135</v>
      </c>
      <c r="S78" s="17">
        <v>209</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49" priority="6" operator="equal">
      <formula>5</formula>
    </cfRule>
    <cfRule type="cellIs" dxfId="248" priority="7" operator="equal">
      <formula>4</formula>
    </cfRule>
    <cfRule type="cellIs" dxfId="247" priority="8" operator="equal">
      <formula>3</formula>
    </cfRule>
    <cfRule type="cellIs" dxfId="246" priority="9" operator="equal">
      <formula>2</formula>
    </cfRule>
    <cfRule type="cellIs" dxfId="245" priority="10" operator="equal">
      <formula>1</formula>
    </cfRule>
  </conditionalFormatting>
  <conditionalFormatting sqref="F51:F60">
    <cfRule type="cellIs" dxfId="244" priority="1" operator="equal">
      <formula>5</formula>
    </cfRule>
    <cfRule type="cellIs" dxfId="243" priority="2" operator="equal">
      <formula>4</formula>
    </cfRule>
    <cfRule type="cellIs" dxfId="242" priority="3" operator="equal">
      <formula>3</formula>
    </cfRule>
    <cfRule type="cellIs" dxfId="241" priority="4" operator="equal">
      <formula>2</formula>
    </cfRule>
    <cfRule type="cellIs" dxfId="240" priority="5" operator="equal">
      <formula>1</formula>
    </cfRule>
  </conditionalFormatting>
  <pageMargins left="0.25" right="0.25" top="0.75" bottom="0.75" header="0.3" footer="0.3"/>
  <pageSetup paperSize="9"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143</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18</v>
      </c>
      <c r="N17" s="5">
        <v>2</v>
      </c>
      <c r="O17" s="5">
        <v>2</v>
      </c>
      <c r="P17" s="5">
        <v>6</v>
      </c>
      <c r="Q17" s="5">
        <v>2</v>
      </c>
      <c r="R17" s="22">
        <f>Q17/SUM(M17:Q17)+0.0000001</f>
        <v>6.6666766666666669E-2</v>
      </c>
      <c r="S17" s="11" t="s">
        <v>3</v>
      </c>
      <c r="T17" s="17">
        <v>1</v>
      </c>
      <c r="U17" s="21">
        <f>LARGE($R$17:$R$30,T17)</f>
        <v>0.14285804285714285</v>
      </c>
      <c r="V17" s="17" t="str">
        <f>VLOOKUP(U17,$R$17:$S$30,2,FALSE)</f>
        <v>Installation et maintenance</v>
      </c>
      <c r="W17" s="41">
        <f>VLOOKUP(VLOOKUP(V17,$T$2:$U$15,2,FALSE),$L$17:$Q$31,2,FALSE)</f>
        <v>6</v>
      </c>
      <c r="X17" s="41">
        <f>VLOOKUP(VLOOKUP(V17,$T$2:$U$15,2,FALSE),$L$17:$Q$31,3,FALSE)</f>
        <v>0</v>
      </c>
      <c r="Y17" s="41">
        <f>VLOOKUP(VLOOKUP(V17,$T$2:$U$15,2,FALSE),$L$17:$Q$31,4,FALSE)</f>
        <v>0</v>
      </c>
      <c r="Z17" s="41">
        <f t="shared" ref="Z17:Z30" si="0">VLOOKUP(VLOOKUP(V17,$T$2:$U$15,2,FALSE),$L$17:$Q$31,5,FALSE)</f>
        <v>18</v>
      </c>
      <c r="AA17" s="41">
        <f t="shared" ref="AA17:AA30" si="1">VLOOKUP(VLOOKUP(V17,$T$2:$U$15,2,FALSE),$L$17:$Q$31,6,FALSE)</f>
        <v>4</v>
      </c>
      <c r="AG17" s="25"/>
      <c r="AH17" s="25"/>
      <c r="AI17" s="25"/>
    </row>
    <row r="18" spans="1:35" x14ac:dyDescent="0.25">
      <c r="A18" s="94"/>
      <c r="B18" s="94"/>
      <c r="C18" s="94"/>
      <c r="D18" s="94"/>
      <c r="E18" s="94"/>
      <c r="F18" s="94"/>
      <c r="G18" s="94"/>
      <c r="H18" s="94"/>
      <c r="I18" s="25"/>
      <c r="J18" s="25"/>
      <c r="K18" s="11"/>
      <c r="L18" s="17" t="s">
        <v>80</v>
      </c>
      <c r="M18" s="17">
        <v>10</v>
      </c>
      <c r="N18" s="17">
        <v>0</v>
      </c>
      <c r="O18" s="17">
        <v>0</v>
      </c>
      <c r="P18" s="17">
        <v>8</v>
      </c>
      <c r="Q18" s="17">
        <v>1</v>
      </c>
      <c r="R18" s="22">
        <f>Q18/SUM(M18:Q18)+0.0000002</f>
        <v>5.2631778947368417E-2</v>
      </c>
      <c r="S18" s="11" t="s">
        <v>4</v>
      </c>
      <c r="T18" s="17">
        <v>2</v>
      </c>
      <c r="U18" s="21">
        <f t="shared" ref="U18:U30" si="2">LARGE($R$17:$R$30,T18)</f>
        <v>0.13829867234042553</v>
      </c>
      <c r="V18" s="17" t="str">
        <f t="shared" ref="V18:V30" si="3">VLOOKUP(U18,$R$17:$S$30,2,FALSE)</f>
        <v>Industrie</v>
      </c>
      <c r="W18" s="41">
        <f>VLOOKUP(VLOOKUP(V18,$T$2:$U$15,2,FALSE),$L$17:$Q$30,2,FALSE)</f>
        <v>55</v>
      </c>
      <c r="X18" s="41">
        <f t="shared" ref="X18:X30" si="4">VLOOKUP(VLOOKUP(V18,$T$2:$U$15,2,FALSE),$L$17:$Q$30,3,FALSE)</f>
        <v>3</v>
      </c>
      <c r="Y18" s="41">
        <f t="shared" ref="Y18:Y30" si="5">VLOOKUP(VLOOKUP(V18,$T$2:$U$15,2,FALSE),$L$17:$Q$30,4,FALSE)</f>
        <v>6</v>
      </c>
      <c r="Z18" s="41">
        <f t="shared" si="0"/>
        <v>17</v>
      </c>
      <c r="AA18" s="41">
        <f t="shared" si="1"/>
        <v>13</v>
      </c>
      <c r="AG18" s="25"/>
      <c r="AH18" s="25"/>
      <c r="AI18" s="25"/>
    </row>
    <row r="19" spans="1:35" ht="9.75" customHeight="1" x14ac:dyDescent="0.25">
      <c r="A19" s="94"/>
      <c r="B19" s="94"/>
      <c r="C19" s="94"/>
      <c r="D19" s="94"/>
      <c r="E19" s="94"/>
      <c r="F19" s="94"/>
      <c r="G19" s="94"/>
      <c r="H19" s="94"/>
      <c r="I19" s="25"/>
      <c r="J19" s="25"/>
      <c r="K19" s="11"/>
      <c r="L19" s="17" t="s">
        <v>81</v>
      </c>
      <c r="M19" s="17">
        <v>16</v>
      </c>
      <c r="N19" s="17">
        <v>4</v>
      </c>
      <c r="O19" s="17">
        <v>0</v>
      </c>
      <c r="P19" s="17">
        <v>4</v>
      </c>
      <c r="Q19" s="17">
        <v>1</v>
      </c>
      <c r="R19" s="22">
        <f>Q19/SUM(M19:Q19)+0.0000003</f>
        <v>4.0000300000000003E-2</v>
      </c>
      <c r="S19" s="11" t="s">
        <v>5</v>
      </c>
      <c r="T19" s="17">
        <v>3</v>
      </c>
      <c r="U19" s="21">
        <f t="shared" si="2"/>
        <v>0.10526375789473684</v>
      </c>
      <c r="V19" s="17" t="str">
        <f t="shared" si="3"/>
        <v>Construction, bâtiment et travaux publics</v>
      </c>
      <c r="W19" s="41">
        <f t="shared" ref="W19:W30" si="6">VLOOKUP(VLOOKUP(V19,$T$2:$U$15,2,FALSE),$L$17:$Q$30,2,FALSE)</f>
        <v>9</v>
      </c>
      <c r="X19" s="41">
        <f t="shared" si="4"/>
        <v>3</v>
      </c>
      <c r="Y19" s="41">
        <f t="shared" si="5"/>
        <v>3</v>
      </c>
      <c r="Z19" s="41">
        <f t="shared" si="0"/>
        <v>19</v>
      </c>
      <c r="AA19" s="41">
        <f t="shared" si="1"/>
        <v>4</v>
      </c>
      <c r="AG19" s="25"/>
      <c r="AH19" s="25"/>
      <c r="AI19" s="25"/>
    </row>
    <row r="20" spans="1:35" ht="18.75" customHeight="1" x14ac:dyDescent="0.25">
      <c r="E20" s="19"/>
      <c r="I20" s="25"/>
      <c r="J20" s="25"/>
      <c r="K20" s="11"/>
      <c r="L20" s="17" t="s">
        <v>82</v>
      </c>
      <c r="M20" s="17">
        <v>13</v>
      </c>
      <c r="N20" s="17">
        <v>10</v>
      </c>
      <c r="O20" s="17">
        <v>6</v>
      </c>
      <c r="P20" s="17">
        <v>8</v>
      </c>
      <c r="Q20" s="17">
        <v>2</v>
      </c>
      <c r="R20" s="22">
        <f>Q20/SUM(M20:Q20)+0.0000004</f>
        <v>5.1282451282051278E-2</v>
      </c>
      <c r="S20" s="11" t="s">
        <v>6</v>
      </c>
      <c r="T20" s="17">
        <v>4</v>
      </c>
      <c r="U20" s="21">
        <f t="shared" si="2"/>
        <v>6.6666766666666669E-2</v>
      </c>
      <c r="V20" s="17" t="str">
        <f t="shared" si="3"/>
        <v>Agriculture et pêche, espaces naturels et espaces verts, soins aux animaux</v>
      </c>
      <c r="W20" s="41">
        <f t="shared" si="6"/>
        <v>18</v>
      </c>
      <c r="X20" s="41">
        <f t="shared" si="4"/>
        <v>2</v>
      </c>
      <c r="Y20" s="41">
        <f t="shared" si="5"/>
        <v>2</v>
      </c>
      <c r="Z20" s="41">
        <f t="shared" si="0"/>
        <v>6</v>
      </c>
      <c r="AA20" s="41">
        <f t="shared" si="1"/>
        <v>2</v>
      </c>
      <c r="AG20" s="25"/>
      <c r="AH20" s="25"/>
      <c r="AI20" s="25"/>
    </row>
    <row r="21" spans="1:35" ht="16.5" customHeight="1" x14ac:dyDescent="0.3">
      <c r="B21" s="46" t="s">
        <v>179</v>
      </c>
      <c r="E21" s="19"/>
      <c r="I21" s="25"/>
      <c r="J21" s="25"/>
      <c r="K21" s="11"/>
      <c r="L21" s="17" t="s">
        <v>83</v>
      </c>
      <c r="M21" s="17">
        <v>22</v>
      </c>
      <c r="N21" s="17">
        <v>0</v>
      </c>
      <c r="O21" s="17">
        <v>1</v>
      </c>
      <c r="P21" s="17">
        <v>0</v>
      </c>
      <c r="Q21" s="17">
        <v>0</v>
      </c>
      <c r="R21" s="22">
        <f>Q21/SUM(M21:Q21)+0.0000005</f>
        <v>4.9999999999999998E-7</v>
      </c>
      <c r="S21" s="11" t="s">
        <v>7</v>
      </c>
      <c r="T21" s="17">
        <v>5</v>
      </c>
      <c r="U21" s="21">
        <f t="shared" si="2"/>
        <v>6.2501000000000001E-2</v>
      </c>
      <c r="V21" s="17" t="str">
        <f t="shared" si="3"/>
        <v>Santé</v>
      </c>
      <c r="W21" s="41">
        <f t="shared" si="6"/>
        <v>11</v>
      </c>
      <c r="X21" s="41">
        <f t="shared" si="4"/>
        <v>0</v>
      </c>
      <c r="Y21" s="41">
        <f t="shared" si="5"/>
        <v>1</v>
      </c>
      <c r="Z21" s="41">
        <f t="shared" si="0"/>
        <v>18</v>
      </c>
      <c r="AA21" s="41">
        <f t="shared" si="1"/>
        <v>2</v>
      </c>
      <c r="AG21" s="25"/>
      <c r="AH21" s="25"/>
      <c r="AI21" s="25"/>
    </row>
    <row r="22" spans="1:35" ht="16.5" customHeight="1" x14ac:dyDescent="0.25">
      <c r="E22" s="19"/>
      <c r="I22" s="25"/>
      <c r="J22" s="25"/>
      <c r="K22" s="11"/>
      <c r="L22" s="17" t="s">
        <v>84</v>
      </c>
      <c r="M22" s="17">
        <v>9</v>
      </c>
      <c r="N22" s="17">
        <v>3</v>
      </c>
      <c r="O22" s="17">
        <v>3</v>
      </c>
      <c r="P22" s="17">
        <v>19</v>
      </c>
      <c r="Q22" s="17">
        <v>4</v>
      </c>
      <c r="R22" s="22">
        <f>Q22/SUM(M22:Q22)+0.0000006</f>
        <v>0.10526375789473684</v>
      </c>
      <c r="S22" s="11" t="s">
        <v>8</v>
      </c>
      <c r="T22" s="17">
        <v>6</v>
      </c>
      <c r="U22" s="21">
        <f t="shared" si="2"/>
        <v>5.6339128169014083E-2</v>
      </c>
      <c r="V22" s="17" t="str">
        <f t="shared" si="3"/>
        <v>Services à la personne et à la collectivité</v>
      </c>
      <c r="W22" s="41">
        <f t="shared" si="6"/>
        <v>47</v>
      </c>
      <c r="X22" s="41">
        <f t="shared" si="4"/>
        <v>1</v>
      </c>
      <c r="Y22" s="41">
        <f t="shared" si="5"/>
        <v>11</v>
      </c>
      <c r="Z22" s="41">
        <f t="shared" si="0"/>
        <v>8</v>
      </c>
      <c r="AA22" s="41">
        <f t="shared" si="1"/>
        <v>4</v>
      </c>
      <c r="AG22" s="25"/>
      <c r="AH22" s="25"/>
      <c r="AI22" s="25"/>
    </row>
    <row r="23" spans="1:35" ht="16.5" customHeight="1" x14ac:dyDescent="0.25">
      <c r="B23" t="s">
        <v>114</v>
      </c>
      <c r="H23" s="95"/>
      <c r="I23" s="25"/>
      <c r="J23" s="25"/>
      <c r="K23" s="11"/>
      <c r="L23" s="17" t="s">
        <v>85</v>
      </c>
      <c r="M23" s="17">
        <v>14</v>
      </c>
      <c r="N23" s="17">
        <v>6</v>
      </c>
      <c r="O23" s="17">
        <v>5</v>
      </c>
      <c r="P23" s="17">
        <v>5</v>
      </c>
      <c r="Q23" s="17">
        <v>0</v>
      </c>
      <c r="R23" s="22">
        <f>Q23/SUM(M23:Q23)+0.0000007</f>
        <v>6.9999999999999997E-7</v>
      </c>
      <c r="S23" s="11" t="s">
        <v>9</v>
      </c>
      <c r="T23" s="17">
        <v>7</v>
      </c>
      <c r="U23" s="21">
        <f t="shared" si="2"/>
        <v>5.2631778947368417E-2</v>
      </c>
      <c r="V23" s="17" t="str">
        <f t="shared" si="3"/>
        <v>Arts et façonnage d'ouvrages d'art</v>
      </c>
      <c r="W23" s="41">
        <f t="shared" si="6"/>
        <v>10</v>
      </c>
      <c r="X23" s="41">
        <f t="shared" si="4"/>
        <v>0</v>
      </c>
      <c r="Y23" s="41">
        <f t="shared" si="5"/>
        <v>0</v>
      </c>
      <c r="Z23" s="41">
        <f t="shared" si="0"/>
        <v>8</v>
      </c>
      <c r="AA23" s="41">
        <f t="shared" si="1"/>
        <v>1</v>
      </c>
      <c r="AG23" s="25"/>
      <c r="AH23" s="25"/>
      <c r="AI23" s="25"/>
    </row>
    <row r="24" spans="1:35" ht="6.75" customHeight="1" x14ac:dyDescent="0.25">
      <c r="H24" s="95"/>
      <c r="I24" s="25"/>
      <c r="J24" s="25"/>
      <c r="K24" s="11"/>
      <c r="L24" s="17" t="s">
        <v>86</v>
      </c>
      <c r="M24" s="17">
        <v>55</v>
      </c>
      <c r="N24" s="17">
        <v>3</v>
      </c>
      <c r="O24" s="17">
        <v>6</v>
      </c>
      <c r="P24" s="17">
        <v>17</v>
      </c>
      <c r="Q24" s="17">
        <v>13</v>
      </c>
      <c r="R24" s="22">
        <f>Q24/SUM(M24:Q24)+0.0000008</f>
        <v>0.13829867234042553</v>
      </c>
      <c r="S24" s="11" t="s">
        <v>1</v>
      </c>
      <c r="T24" s="17">
        <v>8</v>
      </c>
      <c r="U24" s="21">
        <f t="shared" si="2"/>
        <v>5.1282451282051278E-2</v>
      </c>
      <c r="V24" s="17" t="str">
        <f t="shared" si="3"/>
        <v>Commerce, vente et grande distribution</v>
      </c>
      <c r="W24" s="41">
        <f t="shared" si="6"/>
        <v>13</v>
      </c>
      <c r="X24" s="41">
        <f t="shared" si="4"/>
        <v>10</v>
      </c>
      <c r="Y24" s="41">
        <f t="shared" si="5"/>
        <v>6</v>
      </c>
      <c r="Z24" s="41">
        <f t="shared" si="0"/>
        <v>8</v>
      </c>
      <c r="AA24" s="41">
        <f t="shared" si="1"/>
        <v>2</v>
      </c>
      <c r="AG24" s="25"/>
      <c r="AH24" s="25"/>
      <c r="AI24" s="25"/>
    </row>
    <row r="25" spans="1:35" ht="12.75" customHeight="1" x14ac:dyDescent="0.25">
      <c r="A25" s="9" t="s">
        <v>36</v>
      </c>
      <c r="B25" s="12" t="s">
        <v>115</v>
      </c>
      <c r="G25" s="33"/>
      <c r="H25" s="95"/>
      <c r="I25" s="25"/>
      <c r="J25" s="25"/>
      <c r="K25" s="11"/>
      <c r="L25" s="17" t="s">
        <v>87</v>
      </c>
      <c r="M25" s="17">
        <v>6</v>
      </c>
      <c r="N25" s="17">
        <v>0</v>
      </c>
      <c r="O25" s="17">
        <v>0</v>
      </c>
      <c r="P25" s="17">
        <v>18</v>
      </c>
      <c r="Q25" s="17">
        <v>4</v>
      </c>
      <c r="R25" s="22">
        <f>Q25/SUM(M25:Q25)+0.0000009</f>
        <v>0.14285804285714285</v>
      </c>
      <c r="S25" s="11" t="s">
        <v>10</v>
      </c>
      <c r="T25" s="17">
        <v>9</v>
      </c>
      <c r="U25" s="21">
        <f t="shared" si="2"/>
        <v>4.0000300000000003E-2</v>
      </c>
      <c r="V25" s="17" t="str">
        <f t="shared" si="3"/>
        <v>Banque, assurance, immobilier</v>
      </c>
      <c r="W25" s="41">
        <f t="shared" si="6"/>
        <v>16</v>
      </c>
      <c r="X25" s="41">
        <f t="shared" si="4"/>
        <v>4</v>
      </c>
      <c r="Y25" s="41">
        <f t="shared" si="5"/>
        <v>0</v>
      </c>
      <c r="Z25" s="41">
        <f t="shared" si="0"/>
        <v>4</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11</v>
      </c>
      <c r="N26" s="17">
        <v>0</v>
      </c>
      <c r="O26" s="17">
        <v>1</v>
      </c>
      <c r="P26" s="17">
        <v>18</v>
      </c>
      <c r="Q26" s="17">
        <v>2</v>
      </c>
      <c r="R26" s="22">
        <f>Q26/SUM(M26:Q26)+0.000001</f>
        <v>6.2501000000000001E-2</v>
      </c>
      <c r="S26" s="11" t="s">
        <v>11</v>
      </c>
      <c r="T26" s="17">
        <v>10</v>
      </c>
      <c r="U26" s="21">
        <f t="shared" si="2"/>
        <v>2.7028427027027027E-2</v>
      </c>
      <c r="V26" s="17" t="str">
        <f t="shared" si="3"/>
        <v>Transport et logistique</v>
      </c>
      <c r="W26" s="41">
        <f t="shared" si="6"/>
        <v>20</v>
      </c>
      <c r="X26" s="41">
        <f t="shared" si="4"/>
        <v>4</v>
      </c>
      <c r="Y26" s="41">
        <f t="shared" si="5"/>
        <v>6</v>
      </c>
      <c r="Z26" s="41">
        <f t="shared" si="0"/>
        <v>6</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47</v>
      </c>
      <c r="N27" s="17">
        <v>1</v>
      </c>
      <c r="O27" s="17">
        <v>11</v>
      </c>
      <c r="P27" s="17">
        <v>8</v>
      </c>
      <c r="Q27" s="17">
        <v>4</v>
      </c>
      <c r="R27" s="22">
        <f>Q27/SUM(M27:Q27)+0.0000011</f>
        <v>5.6339128169014083E-2</v>
      </c>
      <c r="S27" s="11" t="s">
        <v>12</v>
      </c>
      <c r="T27" s="17">
        <v>11</v>
      </c>
      <c r="U27" s="21">
        <f t="shared" si="2"/>
        <v>2.2728572727272727E-2</v>
      </c>
      <c r="V27" s="17" t="str">
        <f t="shared" si="3"/>
        <v>Support à l'entreprise</v>
      </c>
      <c r="W27" s="41">
        <f t="shared" si="6"/>
        <v>17</v>
      </c>
      <c r="X27" s="41">
        <f t="shared" si="4"/>
        <v>6</v>
      </c>
      <c r="Y27" s="41">
        <f t="shared" si="5"/>
        <v>15</v>
      </c>
      <c r="Z27" s="41">
        <f t="shared" si="0"/>
        <v>5</v>
      </c>
      <c r="AA27" s="41">
        <f t="shared" si="1"/>
        <v>1</v>
      </c>
      <c r="AB27" s="17"/>
    </row>
    <row r="28" spans="1:35" s="5" customFormat="1" ht="14.25" customHeight="1" x14ac:dyDescent="0.25">
      <c r="C28" s="32"/>
      <c r="D28" s="32"/>
      <c r="E28" s="32"/>
      <c r="F28" s="32"/>
      <c r="G28" s="33"/>
      <c r="H28" s="33"/>
      <c r="K28" s="31"/>
      <c r="L28" s="17" t="s">
        <v>90</v>
      </c>
      <c r="M28" s="17">
        <v>21</v>
      </c>
      <c r="N28" s="17">
        <v>1</v>
      </c>
      <c r="O28" s="17">
        <v>0</v>
      </c>
      <c r="P28" s="17">
        <v>0</v>
      </c>
      <c r="Q28" s="17">
        <v>0</v>
      </c>
      <c r="R28" s="22">
        <f>Q28/SUM(M28:Q28)+0.0000012</f>
        <v>1.1999999999999999E-6</v>
      </c>
      <c r="S28" s="11" t="s">
        <v>13</v>
      </c>
      <c r="T28" s="17">
        <v>12</v>
      </c>
      <c r="U28" s="21">
        <f t="shared" si="2"/>
        <v>1.1999999999999999E-6</v>
      </c>
      <c r="V28" s="17" t="str">
        <f t="shared" si="3"/>
        <v>Spectacle</v>
      </c>
      <c r="W28" s="41">
        <f t="shared" si="6"/>
        <v>21</v>
      </c>
      <c r="X28" s="41">
        <f t="shared" si="4"/>
        <v>1</v>
      </c>
      <c r="Y28" s="41">
        <f t="shared" si="5"/>
        <v>0</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1.1000000000000001</v>
      </c>
      <c r="I29" s="39"/>
      <c r="K29" s="31"/>
      <c r="L29" s="17" t="s">
        <v>91</v>
      </c>
      <c r="M29" s="17">
        <v>17</v>
      </c>
      <c r="N29" s="17">
        <v>6</v>
      </c>
      <c r="O29" s="17">
        <v>15</v>
      </c>
      <c r="P29" s="17">
        <v>5</v>
      </c>
      <c r="Q29" s="17">
        <v>1</v>
      </c>
      <c r="R29" s="22">
        <f>Q29/SUM(M29:Q29)+0.0000013</f>
        <v>2.2728572727272727E-2</v>
      </c>
      <c r="S29" s="11" t="s">
        <v>14</v>
      </c>
      <c r="T29" s="17">
        <v>13</v>
      </c>
      <c r="U29" s="21">
        <f t="shared" si="2"/>
        <v>6.9999999999999997E-7</v>
      </c>
      <c r="V29" s="17" t="str">
        <f t="shared" si="3"/>
        <v>Hôtellerie-restauration, tourisme, loisirs et animation</v>
      </c>
      <c r="W29" s="41">
        <f t="shared" si="6"/>
        <v>14</v>
      </c>
      <c r="X29" s="41">
        <f t="shared" si="4"/>
        <v>6</v>
      </c>
      <c r="Y29" s="41">
        <f t="shared" si="5"/>
        <v>5</v>
      </c>
      <c r="Z29" s="41">
        <f t="shared" si="0"/>
        <v>5</v>
      </c>
      <c r="AA29" s="41">
        <f t="shared" si="1"/>
        <v>0</v>
      </c>
      <c r="AB29" s="17"/>
    </row>
    <row r="30" spans="1:35" s="5" customFormat="1" ht="23.25" customHeight="1" x14ac:dyDescent="0.25">
      <c r="B30" s="31"/>
      <c r="C30" s="32"/>
      <c r="D30" s="32"/>
      <c r="E30" s="32"/>
      <c r="F30" s="32"/>
      <c r="G30" s="32"/>
      <c r="H30" s="38">
        <f t="shared" ref="H30:H42" si="7">VLOOKUP(VLOOKUP(V18,$T$2:$U$15,2,FALSE),$L$32:$M$45,2,FALSE)/10</f>
        <v>0.4</v>
      </c>
      <c r="I30" s="39"/>
      <c r="K30" s="31"/>
      <c r="L30" s="17" t="s">
        <v>92</v>
      </c>
      <c r="M30" s="17">
        <v>20</v>
      </c>
      <c r="N30" s="17">
        <v>4</v>
      </c>
      <c r="O30" s="17">
        <v>6</v>
      </c>
      <c r="P30" s="17">
        <v>6</v>
      </c>
      <c r="Q30" s="17">
        <v>1</v>
      </c>
      <c r="R30" s="22">
        <f>Q30/SUM(M30:Q30)+0.0000014</f>
        <v>2.7028427027027027E-2</v>
      </c>
      <c r="S30" s="11" t="s">
        <v>15</v>
      </c>
      <c r="T30" s="17">
        <v>14</v>
      </c>
      <c r="U30" s="21">
        <f t="shared" si="2"/>
        <v>4.9999999999999998E-7</v>
      </c>
      <c r="V30" s="17" t="str">
        <f t="shared" si="3"/>
        <v>Communication, média et multimédia</v>
      </c>
      <c r="W30" s="41">
        <f t="shared" si="6"/>
        <v>22</v>
      </c>
      <c r="X30" s="41">
        <f t="shared" si="4"/>
        <v>0</v>
      </c>
      <c r="Y30" s="41">
        <f t="shared" si="5"/>
        <v>1</v>
      </c>
      <c r="Z30" s="41">
        <f t="shared" si="0"/>
        <v>0</v>
      </c>
      <c r="AA30" s="41">
        <f t="shared" si="1"/>
        <v>0</v>
      </c>
      <c r="AB30" s="17"/>
    </row>
    <row r="31" spans="1:35" s="5" customFormat="1" ht="23.25" customHeight="1" x14ac:dyDescent="0.25">
      <c r="H31" s="38">
        <f t="shared" si="7"/>
        <v>0.4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-0.3</v>
      </c>
      <c r="I32" s="39"/>
      <c r="L32" s="17" t="s">
        <v>79</v>
      </c>
      <c r="M32" s="17">
        <v>-3</v>
      </c>
      <c r="N32" s="17"/>
      <c r="O32" s="17"/>
      <c r="P32" s="17"/>
      <c r="Q32" s="17"/>
      <c r="R32" s="17"/>
      <c r="S32" s="17"/>
      <c r="T32" s="17"/>
      <c r="U32" s="17"/>
      <c r="V32" s="17"/>
      <c r="W32" s="17"/>
      <c r="X32" s="17"/>
      <c r="Y32" s="17"/>
      <c r="Z32" s="17"/>
      <c r="AA32" s="17"/>
      <c r="AB32" s="17"/>
    </row>
    <row r="33" spans="2:28" s="5" customFormat="1" ht="23.25" customHeight="1" x14ac:dyDescent="0.25">
      <c r="H33" s="38">
        <f t="shared" si="7"/>
        <v>0.7</v>
      </c>
      <c r="I33" s="39"/>
      <c r="L33" s="17" t="s">
        <v>80</v>
      </c>
      <c r="M33" s="17">
        <v>3</v>
      </c>
      <c r="N33" s="17"/>
      <c r="O33" s="17"/>
      <c r="P33" s="17"/>
      <c r="Q33" s="17"/>
      <c r="R33" s="17"/>
      <c r="S33" s="17"/>
      <c r="T33" s="17"/>
      <c r="U33" s="17"/>
      <c r="V33" s="17"/>
      <c r="W33" s="17"/>
      <c r="X33" s="17"/>
      <c r="Y33" s="17"/>
      <c r="Z33" s="17"/>
      <c r="AA33" s="17"/>
      <c r="AB33" s="17"/>
    </row>
    <row r="34" spans="2:28" s="5" customFormat="1" ht="23.25" customHeight="1" x14ac:dyDescent="0.25">
      <c r="H34" s="38">
        <f t="shared" si="7"/>
        <v>-0.7</v>
      </c>
      <c r="I34" s="39"/>
      <c r="L34" s="17" t="s">
        <v>81</v>
      </c>
      <c r="M34" s="17">
        <v>3</v>
      </c>
      <c r="N34" s="17"/>
      <c r="O34" s="17"/>
      <c r="P34" s="17"/>
      <c r="Q34" s="17"/>
      <c r="R34" s="17"/>
      <c r="S34" s="17"/>
      <c r="T34" s="17"/>
      <c r="U34" s="17"/>
      <c r="V34" s="17"/>
      <c r="W34" s="17"/>
      <c r="X34" s="17"/>
      <c r="Y34" s="17"/>
      <c r="Z34" s="17"/>
      <c r="AA34" s="17"/>
      <c r="AB34" s="17"/>
    </row>
    <row r="35" spans="2:28" s="5" customFormat="1" ht="23.25" customHeight="1" x14ac:dyDescent="0.25">
      <c r="H35" s="38">
        <f t="shared" si="7"/>
        <v>0.3</v>
      </c>
      <c r="I35" s="39"/>
      <c r="L35" s="17" t="s">
        <v>82</v>
      </c>
      <c r="M35" s="17">
        <v>6</v>
      </c>
      <c r="N35" s="17"/>
      <c r="O35" s="17"/>
      <c r="P35" s="17"/>
      <c r="Q35" s="17"/>
      <c r="R35" s="17"/>
      <c r="S35" s="17"/>
      <c r="T35" s="17"/>
      <c r="U35" s="17"/>
      <c r="V35" s="17"/>
      <c r="W35" s="17"/>
      <c r="X35" s="17"/>
      <c r="Y35" s="17"/>
      <c r="Z35" s="17"/>
      <c r="AA35" s="17"/>
      <c r="AB35" s="17"/>
    </row>
    <row r="36" spans="2:28" s="5" customFormat="1" ht="23.25" customHeight="1" x14ac:dyDescent="0.25">
      <c r="H36" s="38">
        <f t="shared" si="7"/>
        <v>0.6</v>
      </c>
      <c r="I36" s="40"/>
      <c r="L36" s="17" t="s">
        <v>83</v>
      </c>
      <c r="M36" s="17">
        <v>-14</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4</v>
      </c>
      <c r="N37" s="17"/>
      <c r="O37" s="17"/>
      <c r="P37" s="17"/>
      <c r="Q37" s="17"/>
      <c r="R37" s="17"/>
      <c r="S37" s="17"/>
      <c r="T37" s="17"/>
      <c r="U37" s="17"/>
      <c r="V37" s="17"/>
      <c r="W37" s="17"/>
      <c r="X37" s="17"/>
      <c r="Y37" s="17"/>
      <c r="Z37" s="17"/>
      <c r="AA37" s="17"/>
      <c r="AB37" s="17"/>
    </row>
    <row r="38" spans="2:28" s="5" customFormat="1" ht="23.25" customHeight="1" x14ac:dyDescent="0.25">
      <c r="H38" s="38">
        <f t="shared" si="7"/>
        <v>0.2</v>
      </c>
      <c r="I38" s="39"/>
      <c r="L38" s="17" t="s">
        <v>85</v>
      </c>
      <c r="M38" s="17">
        <v>5</v>
      </c>
      <c r="N38" s="17"/>
      <c r="O38" s="17"/>
      <c r="P38" s="17"/>
      <c r="Q38" s="17"/>
      <c r="R38" s="17"/>
      <c r="S38" s="17"/>
      <c r="T38" s="17"/>
      <c r="U38" s="17"/>
      <c r="V38" s="17"/>
      <c r="W38" s="17"/>
      <c r="X38" s="17"/>
      <c r="Y38" s="17"/>
      <c r="Z38" s="17"/>
      <c r="AA38" s="17"/>
      <c r="AB38" s="17"/>
    </row>
    <row r="39" spans="2:28" s="5" customFormat="1" ht="23.25" customHeight="1" x14ac:dyDescent="0.25">
      <c r="H39" s="38">
        <f t="shared" si="7"/>
        <v>0.4</v>
      </c>
      <c r="I39" s="39"/>
      <c r="L39" s="17" t="s">
        <v>86</v>
      </c>
      <c r="M39" s="17">
        <v>4</v>
      </c>
      <c r="N39" s="17"/>
      <c r="O39" s="17"/>
      <c r="P39" s="17"/>
      <c r="Q39" s="17"/>
      <c r="R39" s="17"/>
      <c r="S39" s="17"/>
      <c r="T39" s="17"/>
      <c r="U39" s="17"/>
      <c r="V39" s="17"/>
      <c r="W39" s="17"/>
      <c r="X39" s="17"/>
      <c r="Y39" s="17"/>
      <c r="Z39" s="17"/>
      <c r="AA39" s="17"/>
      <c r="AB39" s="17"/>
    </row>
    <row r="40" spans="2:28" s="5" customFormat="1" ht="23.25" customHeight="1" x14ac:dyDescent="0.25">
      <c r="H40" s="38">
        <f t="shared" si="7"/>
        <v>-1.9</v>
      </c>
      <c r="I40" s="39"/>
      <c r="L40" s="17" t="s">
        <v>87</v>
      </c>
      <c r="M40" s="17">
        <v>11</v>
      </c>
      <c r="N40" s="17"/>
      <c r="O40" s="17"/>
      <c r="P40" s="17"/>
      <c r="Q40" s="17"/>
      <c r="R40" s="17"/>
      <c r="S40" s="17"/>
      <c r="T40" s="17"/>
      <c r="U40" s="17"/>
      <c r="V40" s="17"/>
      <c r="W40" s="17"/>
      <c r="X40" s="17"/>
      <c r="Y40" s="17"/>
      <c r="Z40" s="17"/>
      <c r="AA40" s="17"/>
      <c r="AB40" s="17"/>
    </row>
    <row r="41" spans="2:28" s="5" customFormat="1" ht="23.25" customHeight="1" x14ac:dyDescent="0.25">
      <c r="H41" s="38">
        <f t="shared" si="7"/>
        <v>0.5</v>
      </c>
      <c r="I41" s="39"/>
      <c r="L41" s="17" t="s">
        <v>88</v>
      </c>
      <c r="M41" s="17">
        <v>7</v>
      </c>
      <c r="N41" s="17"/>
      <c r="O41" s="17"/>
      <c r="P41" s="17"/>
      <c r="Q41" s="17"/>
      <c r="R41" s="17"/>
      <c r="S41" s="17"/>
      <c r="T41" s="17"/>
      <c r="U41" s="17"/>
      <c r="V41" s="17"/>
      <c r="W41" s="17"/>
      <c r="X41" s="17"/>
      <c r="Y41" s="17"/>
      <c r="Z41" s="17"/>
      <c r="AA41" s="17"/>
      <c r="AB41" s="17"/>
    </row>
    <row r="42" spans="2:28" s="5" customFormat="1" ht="23.25" customHeight="1" x14ac:dyDescent="0.25">
      <c r="H42" s="38">
        <f t="shared" si="7"/>
        <v>-1.4</v>
      </c>
      <c r="I42" s="39"/>
      <c r="J42" s="36"/>
      <c r="K42" s="36"/>
      <c r="L42" s="17" t="s">
        <v>89</v>
      </c>
      <c r="M42" s="17">
        <v>-7</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4</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4 métiers. À l'inverse, 6 métiers ne semblent pas du tout en tension (indicateur inférieur à -1). Dans ce domaine, l'indicateur de tension est de 1,1.</v>
      </c>
      <c r="C45" s="96"/>
      <c r="D45" s="96"/>
      <c r="E45" s="96"/>
      <c r="F45" s="96"/>
      <c r="G45" s="96"/>
      <c r="H45" s="96"/>
      <c r="J45" s="36"/>
      <c r="K45" s="36"/>
      <c r="L45" s="17" t="s">
        <v>92</v>
      </c>
      <c r="M45" s="17">
        <v>2</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du Tréport</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208</v>
      </c>
      <c r="C51" s="60">
        <v>5</v>
      </c>
      <c r="D51" s="60">
        <v>3</v>
      </c>
      <c r="E51" s="60">
        <v>3</v>
      </c>
      <c r="F51" s="60">
        <v>5</v>
      </c>
      <c r="G51" s="60">
        <v>3</v>
      </c>
      <c r="H51" s="60">
        <v>4</v>
      </c>
      <c r="L51" s="17"/>
      <c r="M51" s="17"/>
      <c r="N51" s="17"/>
      <c r="O51" s="17"/>
      <c r="P51" s="17"/>
      <c r="Q51" s="17"/>
    </row>
    <row r="52" spans="1:17" ht="24.75" customHeight="1" x14ac:dyDescent="0.25">
      <c r="A52" s="57" t="s">
        <v>27</v>
      </c>
      <c r="B52" s="61" t="s">
        <v>191</v>
      </c>
      <c r="C52" s="62">
        <v>5</v>
      </c>
      <c r="D52" s="62">
        <v>5</v>
      </c>
      <c r="E52" s="62">
        <v>5</v>
      </c>
      <c r="F52" s="62">
        <v>1</v>
      </c>
      <c r="G52" s="62">
        <v>1</v>
      </c>
      <c r="H52" s="62">
        <v>2</v>
      </c>
      <c r="L52" s="17"/>
      <c r="M52" s="17"/>
      <c r="N52" s="17"/>
      <c r="O52" s="17"/>
      <c r="P52" s="17"/>
      <c r="Q52" s="17"/>
    </row>
    <row r="53" spans="1:17" ht="24.75" customHeight="1" x14ac:dyDescent="0.25">
      <c r="A53" s="57" t="s">
        <v>25</v>
      </c>
      <c r="B53" s="61" t="s">
        <v>209</v>
      </c>
      <c r="C53" s="62">
        <v>1</v>
      </c>
      <c r="D53" s="62">
        <v>3</v>
      </c>
      <c r="E53" s="62">
        <v>5</v>
      </c>
      <c r="F53" s="62">
        <v>1</v>
      </c>
      <c r="G53" s="62">
        <v>1</v>
      </c>
      <c r="H53" s="62">
        <v>4</v>
      </c>
      <c r="L53" s="17"/>
      <c r="M53" s="17"/>
      <c r="N53" s="17"/>
      <c r="O53" s="17"/>
      <c r="P53" s="17"/>
      <c r="Q53" s="17"/>
    </row>
    <row r="54" spans="1:17" ht="24.75" customHeight="1" x14ac:dyDescent="0.25">
      <c r="A54" s="57" t="s">
        <v>24</v>
      </c>
      <c r="B54" s="61" t="s">
        <v>234</v>
      </c>
      <c r="C54" s="62">
        <v>4</v>
      </c>
      <c r="D54" s="62">
        <v>4</v>
      </c>
      <c r="E54" s="62">
        <v>5</v>
      </c>
      <c r="F54" s="62">
        <v>3</v>
      </c>
      <c r="G54" s="62">
        <v>3</v>
      </c>
      <c r="H54" s="62">
        <v>5</v>
      </c>
      <c r="L54" s="17"/>
      <c r="M54" s="17"/>
      <c r="N54" s="17"/>
      <c r="O54" s="17"/>
      <c r="P54" s="17"/>
      <c r="Q54" s="17"/>
    </row>
    <row r="55" spans="1:17" ht="24.75" customHeight="1" x14ac:dyDescent="0.25">
      <c r="A55" s="57" t="s">
        <v>23</v>
      </c>
      <c r="B55" s="61" t="s">
        <v>199</v>
      </c>
      <c r="C55" s="62">
        <v>5</v>
      </c>
      <c r="D55" s="62">
        <v>5</v>
      </c>
      <c r="E55" s="62">
        <v>4</v>
      </c>
      <c r="F55" s="62">
        <v>2</v>
      </c>
      <c r="G55" s="62">
        <v>1</v>
      </c>
      <c r="H55" s="62">
        <v>2</v>
      </c>
      <c r="L55" s="17"/>
      <c r="M55" s="17"/>
      <c r="N55" s="17"/>
      <c r="O55" s="17"/>
      <c r="P55" s="17"/>
      <c r="Q55" s="17"/>
    </row>
    <row r="56" spans="1:17" ht="24.75" customHeight="1" x14ac:dyDescent="0.25">
      <c r="A56" s="57" t="s">
        <v>22</v>
      </c>
      <c r="B56" s="61" t="s">
        <v>241</v>
      </c>
      <c r="C56" s="62">
        <v>1</v>
      </c>
      <c r="D56" s="62">
        <v>4</v>
      </c>
      <c r="E56" s="62">
        <v>2</v>
      </c>
      <c r="F56" s="62">
        <v>4</v>
      </c>
      <c r="G56" s="62">
        <v>2</v>
      </c>
      <c r="H56" s="62">
        <v>1</v>
      </c>
      <c r="L56" s="17"/>
      <c r="M56" s="17"/>
      <c r="N56" s="17"/>
      <c r="O56" s="17"/>
      <c r="P56" s="17"/>
      <c r="Q56" s="17"/>
    </row>
    <row r="57" spans="1:17" ht="24.75" customHeight="1" x14ac:dyDescent="0.25">
      <c r="A57" s="57" t="s">
        <v>21</v>
      </c>
      <c r="B57" s="61" t="s">
        <v>201</v>
      </c>
      <c r="C57" s="62">
        <v>2</v>
      </c>
      <c r="D57" s="62">
        <v>1</v>
      </c>
      <c r="E57" s="62">
        <v>5</v>
      </c>
      <c r="F57" s="62">
        <v>1</v>
      </c>
      <c r="G57" s="62">
        <v>2</v>
      </c>
      <c r="H57" s="62">
        <v>1</v>
      </c>
      <c r="L57" s="17"/>
      <c r="M57" s="17"/>
      <c r="N57" s="17"/>
      <c r="O57" s="17"/>
      <c r="P57" s="17"/>
      <c r="Q57" s="17"/>
    </row>
    <row r="58" spans="1:17" ht="24.75" customHeight="1" x14ac:dyDescent="0.25">
      <c r="A58" s="57" t="s">
        <v>20</v>
      </c>
      <c r="B58" s="61" t="s">
        <v>205</v>
      </c>
      <c r="C58" s="62">
        <v>2</v>
      </c>
      <c r="D58" s="62">
        <v>4</v>
      </c>
      <c r="E58" s="62">
        <v>5</v>
      </c>
      <c r="F58" s="62">
        <v>4</v>
      </c>
      <c r="G58" s="62">
        <v>1</v>
      </c>
      <c r="H58" s="62">
        <v>2</v>
      </c>
      <c r="L58" s="17"/>
      <c r="M58" s="17"/>
      <c r="N58" s="17"/>
      <c r="O58" s="17"/>
      <c r="P58" s="17"/>
      <c r="Q58" s="17"/>
    </row>
    <row r="59" spans="1:17" ht="24.75" customHeight="1" x14ac:dyDescent="0.25">
      <c r="A59" s="57" t="s">
        <v>19</v>
      </c>
      <c r="B59" s="61" t="s">
        <v>272</v>
      </c>
      <c r="C59" s="62">
        <v>2</v>
      </c>
      <c r="D59" s="62">
        <v>4</v>
      </c>
      <c r="E59" s="62">
        <v>3</v>
      </c>
      <c r="F59" s="62">
        <v>4</v>
      </c>
      <c r="G59" s="62">
        <v>1</v>
      </c>
      <c r="H59" s="62">
        <v>2</v>
      </c>
      <c r="L59" s="17"/>
      <c r="M59" s="17"/>
      <c r="N59" s="17"/>
      <c r="O59" s="17"/>
      <c r="P59" s="17"/>
      <c r="Q59" s="17"/>
    </row>
    <row r="60" spans="1:17" ht="24.75" customHeight="1" x14ac:dyDescent="0.25">
      <c r="A60" s="57" t="s">
        <v>18</v>
      </c>
      <c r="B60" s="61" t="s">
        <v>220</v>
      </c>
      <c r="C60" s="62">
        <v>5</v>
      </c>
      <c r="D60" s="62">
        <v>5</v>
      </c>
      <c r="E60" s="62">
        <v>5</v>
      </c>
      <c r="F60" s="62">
        <v>1</v>
      </c>
      <c r="G60" s="62">
        <v>1</v>
      </c>
      <c r="H60" s="62">
        <v>1</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du Tréport</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Intervention technique en méthodes et industrialisation </v>
      </c>
      <c r="C69" s="63">
        <f>IF(N69=". ",0,IF(AND(N69&gt;0,N69&lt;5),"ND",N69))</f>
        <v>12</v>
      </c>
      <c r="D69" s="58">
        <f>IF(O69=". ",0,IF(AND(O69&gt;0,O69&lt;5),"ND",O69))</f>
        <v>23</v>
      </c>
      <c r="E69" s="64">
        <f t="shared" ref="E69:E78" si="9">IF(P69=". ",0,P69)</f>
        <v>50</v>
      </c>
      <c r="F69" s="65">
        <f>IF(OR(R69=0,R69=". "),"-",IF(P69=". ",0,P69)/R69-1)</f>
        <v>5.25</v>
      </c>
      <c r="G69" s="58">
        <f>IF(Q69=". ",0,Q69)</f>
        <v>0</v>
      </c>
      <c r="H69" s="66">
        <f>IF(OR(S69=0,S69=". "),"-",IF(P69=". ",0,P69)/S69)</f>
        <v>1.6666666666666667</v>
      </c>
      <c r="L69" s="17"/>
      <c r="M69" s="17" t="s">
        <v>208</v>
      </c>
      <c r="N69" s="17">
        <v>12</v>
      </c>
      <c r="O69" s="17">
        <v>23</v>
      </c>
      <c r="P69" s="17">
        <v>50</v>
      </c>
      <c r="Q69" s="17" t="s">
        <v>95</v>
      </c>
      <c r="R69" s="17">
        <v>8</v>
      </c>
      <c r="S69" s="17">
        <v>30</v>
      </c>
    </row>
    <row r="70" spans="1:19" ht="24.75" customHeight="1" x14ac:dyDescent="0.25">
      <c r="A70" s="57" t="s">
        <v>27</v>
      </c>
      <c r="B70" s="61" t="str">
        <f t="shared" si="8"/>
        <v xml:space="preserve">Opérations manuelles d'assemblage, tri ou emballage </v>
      </c>
      <c r="C70" s="67">
        <f t="shared" ref="C70:D78" si="10">IF(N70=". ",0,IF(AND(N70&gt;0,N70&lt;5),"ND",N70))</f>
        <v>66</v>
      </c>
      <c r="D70" s="68">
        <f t="shared" si="10"/>
        <v>192</v>
      </c>
      <c r="E70" s="69">
        <f t="shared" si="9"/>
        <v>435</v>
      </c>
      <c r="F70" s="70">
        <f t="shared" ref="F70:F78" si="11">IF(OR(R70=0,R70=". "),"-",IF(P70=". ",0,P70)/R70-1)</f>
        <v>0.17250673854447429</v>
      </c>
      <c r="G70" s="68">
        <f t="shared" ref="G70:G78" si="12">IF(Q70=". ",0,Q70)</f>
        <v>5</v>
      </c>
      <c r="H70" s="71">
        <f t="shared" ref="H70:H78" si="13">IF(OR(S70=0,S70=". "),"-",IF(P70=". ",0,P70)/S70)</f>
        <v>1.6353383458646618</v>
      </c>
      <c r="L70" s="17"/>
      <c r="M70" s="17" t="s">
        <v>191</v>
      </c>
      <c r="N70" s="17">
        <v>66</v>
      </c>
      <c r="O70" s="17">
        <v>192</v>
      </c>
      <c r="P70" s="17">
        <v>435</v>
      </c>
      <c r="Q70" s="17">
        <v>5</v>
      </c>
      <c r="R70" s="17">
        <v>371</v>
      </c>
      <c r="S70" s="17">
        <v>266</v>
      </c>
    </row>
    <row r="71" spans="1:19" ht="24.75" customHeight="1" x14ac:dyDescent="0.25">
      <c r="A71" s="57" t="s">
        <v>25</v>
      </c>
      <c r="B71" s="61" t="str">
        <f t="shared" si="8"/>
        <v xml:space="preserve">Services domestiques </v>
      </c>
      <c r="C71" s="67">
        <f t="shared" si="10"/>
        <v>31</v>
      </c>
      <c r="D71" s="68">
        <f t="shared" si="10"/>
        <v>93</v>
      </c>
      <c r="E71" s="69">
        <f t="shared" si="9"/>
        <v>23</v>
      </c>
      <c r="F71" s="70">
        <f t="shared" si="11"/>
        <v>0.53333333333333344</v>
      </c>
      <c r="G71" s="68">
        <f t="shared" si="12"/>
        <v>1</v>
      </c>
      <c r="H71" s="71">
        <f t="shared" si="13"/>
        <v>0.29113924050632911</v>
      </c>
      <c r="L71" s="17"/>
      <c r="M71" s="17" t="s">
        <v>209</v>
      </c>
      <c r="N71" s="17">
        <v>31</v>
      </c>
      <c r="O71" s="17">
        <v>93</v>
      </c>
      <c r="P71" s="17">
        <v>23</v>
      </c>
      <c r="Q71" s="17">
        <v>1</v>
      </c>
      <c r="R71" s="17">
        <v>15</v>
      </c>
      <c r="S71" s="17">
        <v>79</v>
      </c>
    </row>
    <row r="72" spans="1:19" ht="24.75" customHeight="1" x14ac:dyDescent="0.25">
      <c r="A72" s="57" t="s">
        <v>24</v>
      </c>
      <c r="B72" s="61" t="str">
        <f t="shared" si="8"/>
        <v xml:space="preserve">Montage-assemblage mécanique </v>
      </c>
      <c r="C72" s="67">
        <f t="shared" si="10"/>
        <v>12</v>
      </c>
      <c r="D72" s="68">
        <f t="shared" si="10"/>
        <v>35</v>
      </c>
      <c r="E72" s="69">
        <f t="shared" si="9"/>
        <v>18</v>
      </c>
      <c r="F72" s="70">
        <f t="shared" si="11"/>
        <v>-0.18181818181818177</v>
      </c>
      <c r="G72" s="68">
        <f t="shared" si="12"/>
        <v>0</v>
      </c>
      <c r="H72" s="71">
        <f t="shared" si="13"/>
        <v>0.58064516129032262</v>
      </c>
      <c r="L72" s="17"/>
      <c r="M72" s="17" t="s">
        <v>234</v>
      </c>
      <c r="N72" s="17">
        <v>12</v>
      </c>
      <c r="O72" s="17">
        <v>35</v>
      </c>
      <c r="P72" s="17">
        <v>18</v>
      </c>
      <c r="Q72" s="17" t="s">
        <v>95</v>
      </c>
      <c r="R72" s="17">
        <v>22</v>
      </c>
      <c r="S72" s="17">
        <v>31</v>
      </c>
    </row>
    <row r="73" spans="1:19" ht="24.75" customHeight="1" x14ac:dyDescent="0.25">
      <c r="A73" s="57" t="s">
        <v>23</v>
      </c>
      <c r="B73" s="61" t="str">
        <f t="shared" si="8"/>
        <v xml:space="preserve">Conduite et livraison par tournées sur courte distance </v>
      </c>
      <c r="C73" s="67">
        <f t="shared" si="10"/>
        <v>15</v>
      </c>
      <c r="D73" s="68">
        <f t="shared" si="10"/>
        <v>24</v>
      </c>
      <c r="E73" s="69">
        <f t="shared" si="9"/>
        <v>8</v>
      </c>
      <c r="F73" s="70">
        <f t="shared" si="11"/>
        <v>3</v>
      </c>
      <c r="G73" s="68">
        <f t="shared" si="12"/>
        <v>0</v>
      </c>
      <c r="H73" s="71">
        <f t="shared" si="13"/>
        <v>0.33333333333333331</v>
      </c>
      <c r="L73" s="17"/>
      <c r="M73" s="17" t="s">
        <v>199</v>
      </c>
      <c r="N73" s="17">
        <v>15</v>
      </c>
      <c r="O73" s="17">
        <v>24</v>
      </c>
      <c r="P73" s="17">
        <v>8</v>
      </c>
      <c r="Q73" s="17" t="s">
        <v>95</v>
      </c>
      <c r="R73" s="17">
        <v>2</v>
      </c>
      <c r="S73" s="17">
        <v>24</v>
      </c>
    </row>
    <row r="74" spans="1:19" ht="24.75" customHeight="1" x14ac:dyDescent="0.25">
      <c r="A74" s="57" t="s">
        <v>22</v>
      </c>
      <c r="B74" s="61" t="str">
        <f t="shared" si="8"/>
        <v xml:space="preserve">Vente en alimentation </v>
      </c>
      <c r="C74" s="67">
        <f t="shared" si="10"/>
        <v>19</v>
      </c>
      <c r="D74" s="68">
        <f t="shared" si="10"/>
        <v>31</v>
      </c>
      <c r="E74" s="69">
        <f t="shared" si="9"/>
        <v>18</v>
      </c>
      <c r="F74" s="70">
        <f t="shared" si="11"/>
        <v>0.63636363636363646</v>
      </c>
      <c r="G74" s="68">
        <f t="shared" si="12"/>
        <v>0</v>
      </c>
      <c r="H74" s="71">
        <f t="shared" si="13"/>
        <v>0.46153846153846156</v>
      </c>
      <c r="L74" s="17"/>
      <c r="M74" s="17" t="s">
        <v>241</v>
      </c>
      <c r="N74" s="17">
        <v>19</v>
      </c>
      <c r="O74" s="17">
        <v>31</v>
      </c>
      <c r="P74" s="17">
        <v>18</v>
      </c>
      <c r="Q74" s="17" t="s">
        <v>95</v>
      </c>
      <c r="R74" s="17">
        <v>11</v>
      </c>
      <c r="S74" s="17">
        <v>39</v>
      </c>
    </row>
    <row r="75" spans="1:19" ht="24.75" customHeight="1" x14ac:dyDescent="0.25">
      <c r="A75" s="57" t="s">
        <v>21</v>
      </c>
      <c r="B75" s="61" t="str">
        <f t="shared" si="8"/>
        <v xml:space="preserve">Secrétariat </v>
      </c>
      <c r="C75" s="67">
        <f t="shared" si="10"/>
        <v>38</v>
      </c>
      <c r="D75" s="68">
        <f t="shared" si="10"/>
        <v>73</v>
      </c>
      <c r="E75" s="69">
        <f t="shared" si="9"/>
        <v>8</v>
      </c>
      <c r="F75" s="70">
        <f t="shared" si="11"/>
        <v>0.14285714285714279</v>
      </c>
      <c r="G75" s="68">
        <f t="shared" si="12"/>
        <v>0</v>
      </c>
      <c r="H75" s="71">
        <f t="shared" si="13"/>
        <v>0.14545454545454545</v>
      </c>
      <c r="L75" s="17"/>
      <c r="M75" s="17" t="s">
        <v>201</v>
      </c>
      <c r="N75" s="17">
        <v>38</v>
      </c>
      <c r="O75" s="17">
        <v>73</v>
      </c>
      <c r="P75" s="17">
        <v>8</v>
      </c>
      <c r="Q75" s="17" t="s">
        <v>95</v>
      </c>
      <c r="R75" s="17">
        <v>7</v>
      </c>
      <c r="S75" s="17">
        <v>55</v>
      </c>
    </row>
    <row r="76" spans="1:19" ht="24.75" customHeight="1" x14ac:dyDescent="0.25">
      <c r="A76" s="57" t="s">
        <v>20</v>
      </c>
      <c r="B76" s="61" t="str">
        <f t="shared" si="8"/>
        <v xml:space="preserve">Conduite d'engins de déplacement des charges </v>
      </c>
      <c r="C76" s="67">
        <f t="shared" si="10"/>
        <v>18</v>
      </c>
      <c r="D76" s="68">
        <f t="shared" si="10"/>
        <v>35</v>
      </c>
      <c r="E76" s="69">
        <f t="shared" si="9"/>
        <v>23</v>
      </c>
      <c r="F76" s="70">
        <f t="shared" si="11"/>
        <v>1.875</v>
      </c>
      <c r="G76" s="68">
        <f t="shared" si="12"/>
        <v>1</v>
      </c>
      <c r="H76" s="71">
        <f t="shared" si="13"/>
        <v>0.5</v>
      </c>
      <c r="L76" s="17"/>
      <c r="M76" s="17" t="s">
        <v>205</v>
      </c>
      <c r="N76" s="17">
        <v>18</v>
      </c>
      <c r="O76" s="17">
        <v>35</v>
      </c>
      <c r="P76" s="17">
        <v>23</v>
      </c>
      <c r="Q76" s="17">
        <v>1</v>
      </c>
      <c r="R76" s="17">
        <v>8</v>
      </c>
      <c r="S76" s="17">
        <v>46</v>
      </c>
    </row>
    <row r="77" spans="1:19" ht="24.75" customHeight="1" x14ac:dyDescent="0.25">
      <c r="A77" s="57" t="s">
        <v>19</v>
      </c>
      <c r="B77" s="61" t="str">
        <f t="shared" si="8"/>
        <v xml:space="preserve">Magasinage et préparation de commandes </v>
      </c>
      <c r="C77" s="67">
        <f t="shared" si="10"/>
        <v>36</v>
      </c>
      <c r="D77" s="68">
        <f t="shared" si="10"/>
        <v>78</v>
      </c>
      <c r="E77" s="69">
        <f t="shared" si="9"/>
        <v>107</v>
      </c>
      <c r="F77" s="70">
        <f t="shared" si="11"/>
        <v>2.2424242424242422</v>
      </c>
      <c r="G77" s="68">
        <f t="shared" si="12"/>
        <v>2</v>
      </c>
      <c r="H77" s="71">
        <f t="shared" si="13"/>
        <v>1.2298850574712643</v>
      </c>
      <c r="L77" s="17"/>
      <c r="M77" s="17" t="s">
        <v>272</v>
      </c>
      <c r="N77" s="17">
        <v>36</v>
      </c>
      <c r="O77" s="17">
        <v>78</v>
      </c>
      <c r="P77" s="17">
        <v>107</v>
      </c>
      <c r="Q77" s="17">
        <v>2</v>
      </c>
      <c r="R77" s="17">
        <v>33</v>
      </c>
      <c r="S77" s="17">
        <v>87</v>
      </c>
    </row>
    <row r="78" spans="1:19" ht="24.75" customHeight="1" x14ac:dyDescent="0.25">
      <c r="A78" s="57" t="s">
        <v>18</v>
      </c>
      <c r="B78" s="61" t="str">
        <f t="shared" si="8"/>
        <v xml:space="preserve">Personnel polyvalent en restauration </v>
      </c>
      <c r="C78" s="67">
        <f t="shared" si="10"/>
        <v>14</v>
      </c>
      <c r="D78" s="68">
        <f t="shared" si="10"/>
        <v>22</v>
      </c>
      <c r="E78" s="69">
        <f t="shared" si="9"/>
        <v>31</v>
      </c>
      <c r="F78" s="70">
        <f t="shared" si="11"/>
        <v>-6.0606060606060552E-2</v>
      </c>
      <c r="G78" s="68">
        <f t="shared" si="12"/>
        <v>1</v>
      </c>
      <c r="H78" s="71">
        <f t="shared" si="13"/>
        <v>0.83783783783783783</v>
      </c>
      <c r="L78" s="17"/>
      <c r="M78" s="17" t="s">
        <v>220</v>
      </c>
      <c r="N78" s="17">
        <v>14</v>
      </c>
      <c r="O78" s="17">
        <v>22</v>
      </c>
      <c r="P78" s="17">
        <v>31</v>
      </c>
      <c r="Q78" s="17">
        <v>1</v>
      </c>
      <c r="R78" s="17">
        <v>33</v>
      </c>
      <c r="S78" s="17">
        <v>37</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39" priority="6" operator="equal">
      <formula>5</formula>
    </cfRule>
    <cfRule type="cellIs" dxfId="238" priority="7" operator="equal">
      <formula>4</formula>
    </cfRule>
    <cfRule type="cellIs" dxfId="237" priority="8" operator="equal">
      <formula>3</formula>
    </cfRule>
    <cfRule type="cellIs" dxfId="236" priority="9" operator="equal">
      <formula>2</formula>
    </cfRule>
    <cfRule type="cellIs" dxfId="235" priority="10" operator="equal">
      <formula>1</formula>
    </cfRule>
  </conditionalFormatting>
  <conditionalFormatting sqref="F51:F60">
    <cfRule type="cellIs" dxfId="234" priority="1" operator="equal">
      <formula>5</formula>
    </cfRule>
    <cfRule type="cellIs" dxfId="233" priority="2" operator="equal">
      <formula>4</formula>
    </cfRule>
    <cfRule type="cellIs" dxfId="232" priority="3" operator="equal">
      <formula>3</formula>
    </cfRule>
    <cfRule type="cellIs" dxfId="231" priority="4" operator="equal">
      <formula>2</formula>
    </cfRule>
    <cfRule type="cellIs" dxfId="230" priority="5" operator="equal">
      <formula>1</formula>
    </cfRule>
  </conditionalFormatting>
  <pageMargins left="0.25" right="0.25"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144</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15</v>
      </c>
      <c r="N17" s="5">
        <v>3</v>
      </c>
      <c r="O17" s="5">
        <v>8</v>
      </c>
      <c r="P17" s="5">
        <v>4</v>
      </c>
      <c r="Q17" s="5">
        <v>0</v>
      </c>
      <c r="R17" s="22">
        <f>Q17/SUM(M17:Q17)+0.0000001</f>
        <v>9.9999999999999995E-8</v>
      </c>
      <c r="S17" s="11" t="s">
        <v>3</v>
      </c>
      <c r="T17" s="17">
        <v>1</v>
      </c>
      <c r="U17" s="21">
        <f>LARGE($R$17:$R$30,T17)</f>
        <v>0.187501</v>
      </c>
      <c r="V17" s="17" t="str">
        <f>VLOOKUP(U17,$R$17:$S$30,2,FALSE)</f>
        <v>Santé</v>
      </c>
      <c r="W17" s="41">
        <f>VLOOKUP(VLOOKUP(V17,$T$2:$U$15,2,FALSE),$L$17:$Q$31,2,FALSE)</f>
        <v>9</v>
      </c>
      <c r="X17" s="41">
        <f>VLOOKUP(VLOOKUP(V17,$T$2:$U$15,2,FALSE),$L$17:$Q$31,3,FALSE)</f>
        <v>1</v>
      </c>
      <c r="Y17" s="41">
        <f>VLOOKUP(VLOOKUP(V17,$T$2:$U$15,2,FALSE),$L$17:$Q$31,4,FALSE)</f>
        <v>0</v>
      </c>
      <c r="Z17" s="41">
        <f t="shared" ref="Z17:Z30" si="0">VLOOKUP(VLOOKUP(V17,$T$2:$U$15,2,FALSE),$L$17:$Q$31,5,FALSE)</f>
        <v>16</v>
      </c>
      <c r="AA17" s="41">
        <f t="shared" ref="AA17:AA30" si="1">VLOOKUP(VLOOKUP(V17,$T$2:$U$15,2,FALSE),$L$17:$Q$31,6,FALSE)</f>
        <v>6</v>
      </c>
      <c r="AG17" s="25"/>
      <c r="AH17" s="25"/>
      <c r="AI17" s="25"/>
    </row>
    <row r="18" spans="1:35" x14ac:dyDescent="0.25">
      <c r="A18" s="94"/>
      <c r="B18" s="94"/>
      <c r="C18" s="94"/>
      <c r="D18" s="94"/>
      <c r="E18" s="94"/>
      <c r="F18" s="94"/>
      <c r="G18" s="94"/>
      <c r="H18" s="94"/>
      <c r="I18" s="25"/>
      <c r="J18" s="25"/>
      <c r="K18" s="11"/>
      <c r="L18" s="17" t="s">
        <v>80</v>
      </c>
      <c r="M18" s="17">
        <v>12</v>
      </c>
      <c r="N18" s="17">
        <v>0</v>
      </c>
      <c r="O18" s="17">
        <v>3</v>
      </c>
      <c r="P18" s="17">
        <v>4</v>
      </c>
      <c r="Q18" s="17">
        <v>0</v>
      </c>
      <c r="R18" s="22">
        <f>Q18/SUM(M18:Q18)+0.0000002</f>
        <v>1.9999999999999999E-7</v>
      </c>
      <c r="S18" s="11" t="s">
        <v>4</v>
      </c>
      <c r="T18" s="17">
        <v>2</v>
      </c>
      <c r="U18" s="21">
        <f t="shared" ref="U18:U30" si="2">LARGE($R$17:$R$30,T18)</f>
        <v>0.15789533684210524</v>
      </c>
      <c r="V18" s="17" t="str">
        <f t="shared" ref="V18:V30" si="3">VLOOKUP(U18,$R$17:$S$30,2,FALSE)</f>
        <v>Construction, bâtiment et travaux publics</v>
      </c>
      <c r="W18" s="41">
        <f>VLOOKUP(VLOOKUP(V18,$T$2:$U$15,2,FALSE),$L$17:$Q$30,2,FALSE)</f>
        <v>11</v>
      </c>
      <c r="X18" s="41">
        <f t="shared" ref="X18:X30" si="4">VLOOKUP(VLOOKUP(V18,$T$2:$U$15,2,FALSE),$L$17:$Q$30,3,FALSE)</f>
        <v>3</v>
      </c>
      <c r="Y18" s="41">
        <f t="shared" ref="Y18:Y30" si="5">VLOOKUP(VLOOKUP(V18,$T$2:$U$15,2,FALSE),$L$17:$Q$30,4,FALSE)</f>
        <v>5</v>
      </c>
      <c r="Z18" s="41">
        <f t="shared" si="0"/>
        <v>13</v>
      </c>
      <c r="AA18" s="41">
        <f t="shared" si="1"/>
        <v>6</v>
      </c>
      <c r="AG18" s="25"/>
      <c r="AH18" s="25"/>
      <c r="AI18" s="25"/>
    </row>
    <row r="19" spans="1:35" ht="9.75" customHeight="1" x14ac:dyDescent="0.25">
      <c r="A19" s="94"/>
      <c r="B19" s="94"/>
      <c r="C19" s="94"/>
      <c r="D19" s="94"/>
      <c r="E19" s="94"/>
      <c r="F19" s="94"/>
      <c r="G19" s="94"/>
      <c r="H19" s="94"/>
      <c r="I19" s="25"/>
      <c r="J19" s="25"/>
      <c r="K19" s="11"/>
      <c r="L19" s="17" t="s">
        <v>81</v>
      </c>
      <c r="M19" s="17">
        <v>16</v>
      </c>
      <c r="N19" s="17">
        <v>0</v>
      </c>
      <c r="O19" s="17">
        <v>0</v>
      </c>
      <c r="P19" s="17">
        <v>8</v>
      </c>
      <c r="Q19" s="17">
        <v>1</v>
      </c>
      <c r="R19" s="22">
        <f>Q19/SUM(M19:Q19)+0.0000003</f>
        <v>4.0000300000000003E-2</v>
      </c>
      <c r="S19" s="11" t="s">
        <v>5</v>
      </c>
      <c r="T19" s="17">
        <v>3</v>
      </c>
      <c r="U19" s="21">
        <f t="shared" si="2"/>
        <v>0.10638377872340425</v>
      </c>
      <c r="V19" s="17" t="str">
        <f t="shared" si="3"/>
        <v>Industrie</v>
      </c>
      <c r="W19" s="41">
        <f t="shared" ref="W19:W30" si="6">VLOOKUP(VLOOKUP(V19,$T$2:$U$15,2,FALSE),$L$17:$Q$30,2,FALSE)</f>
        <v>33</v>
      </c>
      <c r="X19" s="41">
        <f t="shared" si="4"/>
        <v>5</v>
      </c>
      <c r="Y19" s="41">
        <f t="shared" si="5"/>
        <v>20</v>
      </c>
      <c r="Z19" s="41">
        <f t="shared" si="0"/>
        <v>26</v>
      </c>
      <c r="AA19" s="41">
        <f t="shared" si="1"/>
        <v>10</v>
      </c>
      <c r="AG19" s="25"/>
      <c r="AH19" s="25"/>
      <c r="AI19" s="25"/>
    </row>
    <row r="20" spans="1:35" ht="18.75" customHeight="1" x14ac:dyDescent="0.25">
      <c r="E20" s="19"/>
      <c r="I20" s="25"/>
      <c r="J20" s="25"/>
      <c r="K20" s="11"/>
      <c r="L20" s="17" t="s">
        <v>82</v>
      </c>
      <c r="M20" s="17">
        <v>16</v>
      </c>
      <c r="N20" s="17">
        <v>6</v>
      </c>
      <c r="O20" s="17">
        <v>14</v>
      </c>
      <c r="P20" s="17">
        <v>1</v>
      </c>
      <c r="Q20" s="17">
        <v>2</v>
      </c>
      <c r="R20" s="22">
        <f>Q20/SUM(M20:Q20)+0.0000004</f>
        <v>5.1282451282051278E-2</v>
      </c>
      <c r="S20" s="11" t="s">
        <v>6</v>
      </c>
      <c r="T20" s="17">
        <v>4</v>
      </c>
      <c r="U20" s="21">
        <f t="shared" si="2"/>
        <v>7.1429471428571423E-2</v>
      </c>
      <c r="V20" s="17" t="str">
        <f t="shared" si="3"/>
        <v>Installation et maintenance</v>
      </c>
      <c r="W20" s="41">
        <f t="shared" si="6"/>
        <v>8</v>
      </c>
      <c r="X20" s="41">
        <f t="shared" si="4"/>
        <v>2</v>
      </c>
      <c r="Y20" s="41">
        <f t="shared" si="5"/>
        <v>10</v>
      </c>
      <c r="Z20" s="41">
        <f t="shared" si="0"/>
        <v>6</v>
      </c>
      <c r="AA20" s="41">
        <f t="shared" si="1"/>
        <v>2</v>
      </c>
      <c r="AG20" s="25"/>
      <c r="AH20" s="25"/>
      <c r="AI20" s="25"/>
    </row>
    <row r="21" spans="1:35" ht="16.5" customHeight="1" x14ac:dyDescent="0.3">
      <c r="B21" s="46" t="s">
        <v>179</v>
      </c>
      <c r="E21" s="19"/>
      <c r="I21" s="25"/>
      <c r="J21" s="25"/>
      <c r="K21" s="11"/>
      <c r="L21" s="17" t="s">
        <v>83</v>
      </c>
      <c r="M21" s="17">
        <v>22</v>
      </c>
      <c r="N21" s="17">
        <v>1</v>
      </c>
      <c r="O21" s="17">
        <v>0</v>
      </c>
      <c r="P21" s="17">
        <v>0</v>
      </c>
      <c r="Q21" s="17">
        <v>0</v>
      </c>
      <c r="R21" s="22">
        <f>Q21/SUM(M21:Q21)+0.0000005</f>
        <v>4.9999999999999998E-7</v>
      </c>
      <c r="S21" s="11" t="s">
        <v>7</v>
      </c>
      <c r="T21" s="17">
        <v>5</v>
      </c>
      <c r="U21" s="21">
        <f t="shared" si="2"/>
        <v>5.4055454054054056E-2</v>
      </c>
      <c r="V21" s="17" t="str">
        <f t="shared" si="3"/>
        <v>Transport et logistique</v>
      </c>
      <c r="W21" s="41">
        <f t="shared" si="6"/>
        <v>25</v>
      </c>
      <c r="X21" s="41">
        <f t="shared" si="4"/>
        <v>7</v>
      </c>
      <c r="Y21" s="41">
        <f t="shared" si="5"/>
        <v>1</v>
      </c>
      <c r="Z21" s="41">
        <f t="shared" si="0"/>
        <v>2</v>
      </c>
      <c r="AA21" s="41">
        <f t="shared" si="1"/>
        <v>2</v>
      </c>
      <c r="AG21" s="25"/>
      <c r="AH21" s="25"/>
      <c r="AI21" s="25"/>
    </row>
    <row r="22" spans="1:35" ht="16.5" customHeight="1" x14ac:dyDescent="0.25">
      <c r="E22" s="19"/>
      <c r="I22" s="25"/>
      <c r="J22" s="25"/>
      <c r="K22" s="11"/>
      <c r="L22" s="17" t="s">
        <v>84</v>
      </c>
      <c r="M22" s="17">
        <v>11</v>
      </c>
      <c r="N22" s="17">
        <v>3</v>
      </c>
      <c r="O22" s="17">
        <v>5</v>
      </c>
      <c r="P22" s="17">
        <v>13</v>
      </c>
      <c r="Q22" s="17">
        <v>6</v>
      </c>
      <c r="R22" s="22">
        <f>Q22/SUM(M22:Q22)+0.0000006</f>
        <v>0.15789533684210524</v>
      </c>
      <c r="S22" s="11" t="s">
        <v>8</v>
      </c>
      <c r="T22" s="17">
        <v>6</v>
      </c>
      <c r="U22" s="21">
        <f t="shared" si="2"/>
        <v>5.1282451282051278E-2</v>
      </c>
      <c r="V22" s="17" t="str">
        <f t="shared" si="3"/>
        <v>Commerce, vente et grande distribution</v>
      </c>
      <c r="W22" s="41">
        <f t="shared" si="6"/>
        <v>16</v>
      </c>
      <c r="X22" s="41">
        <f t="shared" si="4"/>
        <v>6</v>
      </c>
      <c r="Y22" s="41">
        <f t="shared" si="5"/>
        <v>14</v>
      </c>
      <c r="Z22" s="41">
        <f t="shared" si="0"/>
        <v>1</v>
      </c>
      <c r="AA22" s="41">
        <f t="shared" si="1"/>
        <v>2</v>
      </c>
      <c r="AG22" s="25"/>
      <c r="AH22" s="25"/>
      <c r="AI22" s="25"/>
    </row>
    <row r="23" spans="1:35" ht="16.5" customHeight="1" x14ac:dyDescent="0.25">
      <c r="B23" t="s">
        <v>114</v>
      </c>
      <c r="H23" s="95"/>
      <c r="I23" s="25"/>
      <c r="J23" s="25"/>
      <c r="K23" s="11"/>
      <c r="L23" s="17" t="s">
        <v>85</v>
      </c>
      <c r="M23" s="17">
        <v>19</v>
      </c>
      <c r="N23" s="17">
        <v>1</v>
      </c>
      <c r="O23" s="17">
        <v>7</v>
      </c>
      <c r="P23" s="17">
        <v>3</v>
      </c>
      <c r="Q23" s="17">
        <v>0</v>
      </c>
      <c r="R23" s="22">
        <f>Q23/SUM(M23:Q23)+0.0000007</f>
        <v>6.9999999999999997E-7</v>
      </c>
      <c r="S23" s="11" t="s">
        <v>9</v>
      </c>
      <c r="T23" s="17">
        <v>7</v>
      </c>
      <c r="U23" s="21">
        <f t="shared" si="2"/>
        <v>4.225462112676056E-2</v>
      </c>
      <c r="V23" s="17" t="str">
        <f t="shared" si="3"/>
        <v>Services à la personne et à la collectivité</v>
      </c>
      <c r="W23" s="41">
        <f t="shared" si="6"/>
        <v>47</v>
      </c>
      <c r="X23" s="41">
        <f t="shared" si="4"/>
        <v>8</v>
      </c>
      <c r="Y23" s="41">
        <f t="shared" si="5"/>
        <v>3</v>
      </c>
      <c r="Z23" s="41">
        <f t="shared" si="0"/>
        <v>10</v>
      </c>
      <c r="AA23" s="41">
        <f t="shared" si="1"/>
        <v>3</v>
      </c>
      <c r="AG23" s="25"/>
      <c r="AH23" s="25"/>
      <c r="AI23" s="25"/>
    </row>
    <row r="24" spans="1:35" ht="6.75" customHeight="1" x14ac:dyDescent="0.25">
      <c r="H24" s="95"/>
      <c r="I24" s="25"/>
      <c r="J24" s="25"/>
      <c r="K24" s="11"/>
      <c r="L24" s="17" t="s">
        <v>86</v>
      </c>
      <c r="M24" s="17">
        <v>33</v>
      </c>
      <c r="N24" s="17">
        <v>5</v>
      </c>
      <c r="O24" s="17">
        <v>20</v>
      </c>
      <c r="P24" s="17">
        <v>26</v>
      </c>
      <c r="Q24" s="17">
        <v>10</v>
      </c>
      <c r="R24" s="22">
        <f>Q24/SUM(M24:Q24)+0.0000008</f>
        <v>0.10638377872340425</v>
      </c>
      <c r="S24" s="11" t="s">
        <v>1</v>
      </c>
      <c r="T24" s="17">
        <v>8</v>
      </c>
      <c r="U24" s="21">
        <f t="shared" si="2"/>
        <v>4.0000300000000003E-2</v>
      </c>
      <c r="V24" s="17" t="str">
        <f t="shared" si="3"/>
        <v>Banque, assurance, immobilier</v>
      </c>
      <c r="W24" s="41">
        <f t="shared" si="6"/>
        <v>16</v>
      </c>
      <c r="X24" s="41">
        <f t="shared" si="4"/>
        <v>0</v>
      </c>
      <c r="Y24" s="41">
        <f t="shared" si="5"/>
        <v>0</v>
      </c>
      <c r="Z24" s="41">
        <f t="shared" si="0"/>
        <v>8</v>
      </c>
      <c r="AA24" s="41">
        <f t="shared" si="1"/>
        <v>1</v>
      </c>
      <c r="AG24" s="25"/>
      <c r="AH24" s="25"/>
      <c r="AI24" s="25"/>
    </row>
    <row r="25" spans="1:35" ht="12.75" customHeight="1" x14ac:dyDescent="0.25">
      <c r="A25" s="9" t="s">
        <v>36</v>
      </c>
      <c r="B25" s="12" t="s">
        <v>115</v>
      </c>
      <c r="G25" s="33"/>
      <c r="H25" s="95"/>
      <c r="I25" s="25"/>
      <c r="J25" s="25"/>
      <c r="K25" s="11"/>
      <c r="L25" s="17" t="s">
        <v>87</v>
      </c>
      <c r="M25" s="17">
        <v>8</v>
      </c>
      <c r="N25" s="17">
        <v>2</v>
      </c>
      <c r="O25" s="17">
        <v>10</v>
      </c>
      <c r="P25" s="17">
        <v>6</v>
      </c>
      <c r="Q25" s="17">
        <v>2</v>
      </c>
      <c r="R25" s="22">
        <f>Q25/SUM(M25:Q25)+0.0000009</f>
        <v>7.1429471428571423E-2</v>
      </c>
      <c r="S25" s="11" t="s">
        <v>10</v>
      </c>
      <c r="T25" s="17">
        <v>9</v>
      </c>
      <c r="U25" s="21">
        <f t="shared" si="2"/>
        <v>2.2728572727272727E-2</v>
      </c>
      <c r="V25" s="17" t="str">
        <f t="shared" si="3"/>
        <v>Support à l'entreprise</v>
      </c>
      <c r="W25" s="41">
        <f t="shared" si="6"/>
        <v>27</v>
      </c>
      <c r="X25" s="41">
        <f t="shared" si="4"/>
        <v>7</v>
      </c>
      <c r="Y25" s="41">
        <f t="shared" si="5"/>
        <v>5</v>
      </c>
      <c r="Z25" s="41">
        <f t="shared" si="0"/>
        <v>4</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1</v>
      </c>
      <c r="O26" s="17">
        <v>0</v>
      </c>
      <c r="P26" s="17">
        <v>16</v>
      </c>
      <c r="Q26" s="17">
        <v>6</v>
      </c>
      <c r="R26" s="22">
        <f>Q26/SUM(M26:Q26)+0.000001</f>
        <v>0.187501</v>
      </c>
      <c r="S26" s="11" t="s">
        <v>11</v>
      </c>
      <c r="T26" s="17">
        <v>10</v>
      </c>
      <c r="U26" s="21">
        <f t="shared" si="2"/>
        <v>1.1999999999999999E-6</v>
      </c>
      <c r="V26" s="17" t="str">
        <f t="shared" si="3"/>
        <v>Spectacle</v>
      </c>
      <c r="W26" s="41">
        <f t="shared" si="6"/>
        <v>19</v>
      </c>
      <c r="X26" s="41">
        <f t="shared" si="4"/>
        <v>2</v>
      </c>
      <c r="Y26" s="41">
        <f t="shared" si="5"/>
        <v>1</v>
      </c>
      <c r="Z26" s="41">
        <f t="shared" si="0"/>
        <v>0</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47</v>
      </c>
      <c r="N27" s="17">
        <v>8</v>
      </c>
      <c r="O27" s="17">
        <v>3</v>
      </c>
      <c r="P27" s="17">
        <v>10</v>
      </c>
      <c r="Q27" s="17">
        <v>3</v>
      </c>
      <c r="R27" s="22">
        <f>Q27/SUM(M27:Q27)+0.0000011</f>
        <v>4.225462112676056E-2</v>
      </c>
      <c r="S27" s="11" t="s">
        <v>12</v>
      </c>
      <c r="T27" s="17">
        <v>11</v>
      </c>
      <c r="U27" s="21">
        <f t="shared" si="2"/>
        <v>6.9999999999999997E-7</v>
      </c>
      <c r="V27" s="17" t="str">
        <f t="shared" si="3"/>
        <v>Hôtellerie-restauration, tourisme, loisirs et animation</v>
      </c>
      <c r="W27" s="41">
        <f t="shared" si="6"/>
        <v>19</v>
      </c>
      <c r="X27" s="41">
        <f t="shared" si="4"/>
        <v>1</v>
      </c>
      <c r="Y27" s="41">
        <f t="shared" si="5"/>
        <v>7</v>
      </c>
      <c r="Z27" s="41">
        <f t="shared" si="0"/>
        <v>3</v>
      </c>
      <c r="AA27" s="41">
        <f t="shared" si="1"/>
        <v>0</v>
      </c>
      <c r="AB27" s="17"/>
    </row>
    <row r="28" spans="1:35" s="5" customFormat="1" ht="14.25" customHeight="1" x14ac:dyDescent="0.25">
      <c r="C28" s="32"/>
      <c r="D28" s="32"/>
      <c r="E28" s="32"/>
      <c r="F28" s="32"/>
      <c r="G28" s="33"/>
      <c r="H28" s="33"/>
      <c r="K28" s="31"/>
      <c r="L28" s="17" t="s">
        <v>90</v>
      </c>
      <c r="M28" s="17">
        <v>19</v>
      </c>
      <c r="N28" s="17">
        <v>2</v>
      </c>
      <c r="O28" s="17">
        <v>1</v>
      </c>
      <c r="P28" s="17">
        <v>0</v>
      </c>
      <c r="Q28" s="17">
        <v>0</v>
      </c>
      <c r="R28" s="22">
        <f>Q28/SUM(M28:Q28)+0.0000012</f>
        <v>1.1999999999999999E-6</v>
      </c>
      <c r="S28" s="11" t="s">
        <v>13</v>
      </c>
      <c r="T28" s="17">
        <v>12</v>
      </c>
      <c r="U28" s="21">
        <f t="shared" si="2"/>
        <v>4.9999999999999998E-7</v>
      </c>
      <c r="V28" s="17" t="str">
        <f t="shared" si="3"/>
        <v>Communication, média et multimédia</v>
      </c>
      <c r="W28" s="41">
        <f t="shared" si="6"/>
        <v>22</v>
      </c>
      <c r="X28" s="41">
        <f t="shared" si="4"/>
        <v>1</v>
      </c>
      <c r="Y28" s="41">
        <f t="shared" si="5"/>
        <v>0</v>
      </c>
      <c r="Z28" s="41">
        <f t="shared" si="0"/>
        <v>0</v>
      </c>
      <c r="AA28" s="41">
        <f t="shared" si="1"/>
        <v>0</v>
      </c>
      <c r="AB28" s="17"/>
    </row>
    <row r="29" spans="1:35" s="5" customFormat="1" ht="23.25" customHeight="1" x14ac:dyDescent="0.25">
      <c r="B29" s="31"/>
      <c r="C29" s="32"/>
      <c r="D29" s="32"/>
      <c r="E29" s="32"/>
      <c r="F29" s="32"/>
      <c r="G29" s="32"/>
      <c r="H29" s="38">
        <f>VLOOKUP(VLOOKUP(V17,$T$2:$U$15,2,FALSE),$L$32:$M$45,2,FALSE)/10</f>
        <v>0.4</v>
      </c>
      <c r="I29" s="39"/>
      <c r="K29" s="31"/>
      <c r="L29" s="17" t="s">
        <v>91</v>
      </c>
      <c r="M29" s="17">
        <v>27</v>
      </c>
      <c r="N29" s="17">
        <v>7</v>
      </c>
      <c r="O29" s="17">
        <v>5</v>
      </c>
      <c r="P29" s="17">
        <v>4</v>
      </c>
      <c r="Q29" s="17">
        <v>1</v>
      </c>
      <c r="R29" s="22">
        <f>Q29/SUM(M29:Q29)+0.0000013</f>
        <v>2.2728572727272727E-2</v>
      </c>
      <c r="S29" s="11" t="s">
        <v>14</v>
      </c>
      <c r="T29" s="17">
        <v>13</v>
      </c>
      <c r="U29" s="21">
        <f t="shared" si="2"/>
        <v>1.9999999999999999E-7</v>
      </c>
      <c r="V29" s="17" t="str">
        <f t="shared" si="3"/>
        <v>Arts et façonnage d'ouvrages d'art</v>
      </c>
      <c r="W29" s="41">
        <f t="shared" si="6"/>
        <v>12</v>
      </c>
      <c r="X29" s="41">
        <f t="shared" si="4"/>
        <v>0</v>
      </c>
      <c r="Y29" s="41">
        <f t="shared" si="5"/>
        <v>3</v>
      </c>
      <c r="Z29" s="41">
        <f t="shared" si="0"/>
        <v>4</v>
      </c>
      <c r="AA29" s="41">
        <f t="shared" si="1"/>
        <v>0</v>
      </c>
      <c r="AB29" s="17"/>
    </row>
    <row r="30" spans="1:35" s="5" customFormat="1" ht="23.25" customHeight="1" x14ac:dyDescent="0.25">
      <c r="B30" s="31"/>
      <c r="C30" s="32"/>
      <c r="D30" s="32"/>
      <c r="E30" s="32"/>
      <c r="F30" s="32"/>
      <c r="G30" s="32"/>
      <c r="H30" s="38">
        <f t="shared" ref="H30:H42" si="7">VLOOKUP(VLOOKUP(V18,$T$2:$U$15,2,FALSE),$L$32:$M$45,2,FALSE)/10</f>
        <v>0.6</v>
      </c>
      <c r="I30" s="39"/>
      <c r="K30" s="31"/>
      <c r="L30" s="17" t="s">
        <v>92</v>
      </c>
      <c r="M30" s="17">
        <v>25</v>
      </c>
      <c r="N30" s="17">
        <v>7</v>
      </c>
      <c r="O30" s="17">
        <v>1</v>
      </c>
      <c r="P30" s="17">
        <v>2</v>
      </c>
      <c r="Q30" s="17">
        <v>2</v>
      </c>
      <c r="R30" s="22">
        <f>Q30/SUM(M30:Q30)+0.0000014</f>
        <v>5.4055454054054056E-2</v>
      </c>
      <c r="S30" s="11" t="s">
        <v>15</v>
      </c>
      <c r="T30" s="17">
        <v>14</v>
      </c>
      <c r="U30" s="21">
        <f t="shared" si="2"/>
        <v>9.9999999999999995E-8</v>
      </c>
      <c r="V30" s="17" t="str">
        <f t="shared" si="3"/>
        <v>Agriculture et pêche, espaces naturels et espaces verts, soins aux animaux</v>
      </c>
      <c r="W30" s="41">
        <f t="shared" si="6"/>
        <v>15</v>
      </c>
      <c r="X30" s="41">
        <f t="shared" si="4"/>
        <v>3</v>
      </c>
      <c r="Y30" s="41">
        <f t="shared" si="5"/>
        <v>8</v>
      </c>
      <c r="Z30" s="41">
        <f t="shared" si="0"/>
        <v>4</v>
      </c>
      <c r="AA30" s="41">
        <f t="shared" si="1"/>
        <v>0</v>
      </c>
      <c r="AB30" s="17"/>
    </row>
    <row r="31" spans="1:35" s="5" customFormat="1" ht="23.25" customHeight="1" x14ac:dyDescent="0.25">
      <c r="H31" s="38">
        <f t="shared" si="7"/>
        <v>0.5</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0.4</v>
      </c>
      <c r="I32" s="39"/>
      <c r="L32" s="17" t="s">
        <v>79</v>
      </c>
      <c r="M32" s="17">
        <v>-1</v>
      </c>
      <c r="N32" s="17"/>
      <c r="O32" s="17"/>
      <c r="P32" s="17"/>
      <c r="Q32" s="17"/>
      <c r="R32" s="17"/>
      <c r="S32" s="17"/>
      <c r="T32" s="17"/>
      <c r="U32" s="17"/>
      <c r="V32" s="17"/>
      <c r="W32" s="17"/>
      <c r="X32" s="17"/>
      <c r="Y32" s="17"/>
      <c r="Z32" s="17"/>
      <c r="AA32" s="17"/>
      <c r="AB32" s="17"/>
    </row>
    <row r="33" spans="2:28" s="5" customFormat="1" ht="23.25" customHeight="1" x14ac:dyDescent="0.25">
      <c r="H33" s="38">
        <f t="shared" si="7"/>
        <v>0.1</v>
      </c>
      <c r="I33" s="39"/>
      <c r="L33" s="17" t="s">
        <v>80</v>
      </c>
      <c r="M33" s="17">
        <v>0</v>
      </c>
      <c r="N33" s="17"/>
      <c r="O33" s="17"/>
      <c r="P33" s="17"/>
      <c r="Q33" s="17"/>
      <c r="R33" s="17"/>
      <c r="S33" s="17"/>
      <c r="T33" s="17"/>
      <c r="U33" s="17"/>
      <c r="V33" s="17"/>
      <c r="W33" s="17"/>
      <c r="X33" s="17"/>
      <c r="Y33" s="17"/>
      <c r="Z33" s="17"/>
      <c r="AA33" s="17"/>
      <c r="AB33" s="17"/>
    </row>
    <row r="34" spans="2:28" s="5" customFormat="1" ht="23.25" customHeight="1" x14ac:dyDescent="0.25">
      <c r="H34" s="38">
        <f t="shared" si="7"/>
        <v>-0.2</v>
      </c>
      <c r="I34" s="39"/>
      <c r="L34" s="17" t="s">
        <v>81</v>
      </c>
      <c r="M34" s="17">
        <v>17</v>
      </c>
      <c r="N34" s="17"/>
      <c r="O34" s="17"/>
      <c r="P34" s="17"/>
      <c r="Q34" s="17"/>
      <c r="R34" s="17"/>
      <c r="S34" s="17"/>
      <c r="T34" s="17"/>
      <c r="U34" s="17"/>
      <c r="V34" s="17"/>
      <c r="W34" s="17"/>
      <c r="X34" s="17"/>
      <c r="Y34" s="17"/>
      <c r="Z34" s="17"/>
      <c r="AA34" s="17"/>
      <c r="AB34" s="17"/>
    </row>
    <row r="35" spans="2:28" s="5" customFormat="1" ht="23.25" customHeight="1" x14ac:dyDescent="0.25">
      <c r="H35" s="38">
        <f t="shared" si="7"/>
        <v>-0.5</v>
      </c>
      <c r="I35" s="39"/>
      <c r="L35" s="17" t="s">
        <v>82</v>
      </c>
      <c r="M35" s="17">
        <v>-2</v>
      </c>
      <c r="N35" s="17"/>
      <c r="O35" s="17"/>
      <c r="P35" s="17"/>
      <c r="Q35" s="17"/>
      <c r="R35" s="17"/>
      <c r="S35" s="17"/>
      <c r="T35" s="17"/>
      <c r="U35" s="17"/>
      <c r="V35" s="17"/>
      <c r="W35" s="17"/>
      <c r="X35" s="17"/>
      <c r="Y35" s="17"/>
      <c r="Z35" s="17"/>
      <c r="AA35" s="17"/>
      <c r="AB35" s="17"/>
    </row>
    <row r="36" spans="2:28" s="5" customFormat="1" ht="23.25" customHeight="1" x14ac:dyDescent="0.25">
      <c r="H36" s="38">
        <f t="shared" si="7"/>
        <v>1.7</v>
      </c>
      <c r="I36" s="40"/>
      <c r="L36" s="17" t="s">
        <v>83</v>
      </c>
      <c r="M36" s="17">
        <v>-18</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6</v>
      </c>
      <c r="N37" s="17"/>
      <c r="O37" s="17"/>
      <c r="P37" s="17"/>
      <c r="Q37" s="17"/>
      <c r="R37" s="17"/>
      <c r="S37" s="17"/>
      <c r="T37" s="17"/>
      <c r="U37" s="17"/>
      <c r="V37" s="17"/>
      <c r="W37" s="17"/>
      <c r="X37" s="17"/>
      <c r="Y37" s="17"/>
      <c r="Z37" s="17"/>
      <c r="AA37" s="17"/>
      <c r="AB37" s="17"/>
    </row>
    <row r="38" spans="2:28" s="5" customFormat="1" ht="23.25" customHeight="1" x14ac:dyDescent="0.25">
      <c r="H38" s="38">
        <f t="shared" si="7"/>
        <v>-2</v>
      </c>
      <c r="I38" s="39"/>
      <c r="L38" s="17" t="s">
        <v>85</v>
      </c>
      <c r="M38" s="17">
        <v>3</v>
      </c>
      <c r="N38" s="17"/>
      <c r="O38" s="17"/>
      <c r="P38" s="17"/>
      <c r="Q38" s="17"/>
      <c r="R38" s="17"/>
      <c r="S38" s="17"/>
      <c r="T38" s="17"/>
      <c r="U38" s="17"/>
      <c r="V38" s="17"/>
      <c r="W38" s="17"/>
      <c r="X38" s="17"/>
      <c r="Y38" s="17"/>
      <c r="Z38" s="17"/>
      <c r="AA38" s="17"/>
      <c r="AB38" s="17"/>
    </row>
    <row r="39" spans="2:28" s="5" customFormat="1" ht="23.25" customHeight="1" x14ac:dyDescent="0.25">
      <c r="H39" s="38">
        <f t="shared" si="7"/>
        <v>0.3</v>
      </c>
      <c r="I39" s="39"/>
      <c r="L39" s="17" t="s">
        <v>86</v>
      </c>
      <c r="M39" s="17">
        <v>5</v>
      </c>
      <c r="N39" s="17"/>
      <c r="O39" s="17"/>
      <c r="P39" s="17"/>
      <c r="Q39" s="17"/>
      <c r="R39" s="17"/>
      <c r="S39" s="17"/>
      <c r="T39" s="17"/>
      <c r="U39" s="17"/>
      <c r="V39" s="17"/>
      <c r="W39" s="17"/>
      <c r="X39" s="17"/>
      <c r="Y39" s="17"/>
      <c r="Z39" s="17"/>
      <c r="AA39" s="17"/>
      <c r="AB39" s="17"/>
    </row>
    <row r="40" spans="2:28" s="5" customFormat="1" ht="23.25" customHeight="1" x14ac:dyDescent="0.25">
      <c r="H40" s="38">
        <f t="shared" si="7"/>
        <v>-1.8</v>
      </c>
      <c r="I40" s="39"/>
      <c r="L40" s="17" t="s">
        <v>87</v>
      </c>
      <c r="M40" s="17">
        <v>4</v>
      </c>
      <c r="N40" s="17"/>
      <c r="O40" s="17"/>
      <c r="P40" s="17"/>
      <c r="Q40" s="17"/>
      <c r="R40" s="17"/>
      <c r="S40" s="17"/>
      <c r="T40" s="17"/>
      <c r="U40" s="17"/>
      <c r="V40" s="17"/>
      <c r="W40" s="17"/>
      <c r="X40" s="17"/>
      <c r="Y40" s="17"/>
      <c r="Z40" s="17"/>
      <c r="AA40" s="17"/>
      <c r="AB40" s="17"/>
    </row>
    <row r="41" spans="2:28" s="5" customFormat="1" ht="23.25" customHeight="1" x14ac:dyDescent="0.25">
      <c r="H41" s="38">
        <f t="shared" si="7"/>
        <v>0</v>
      </c>
      <c r="I41" s="39"/>
      <c r="L41" s="17" t="s">
        <v>88</v>
      </c>
      <c r="M41" s="17">
        <v>4</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-5</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-20</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-3</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6 métiers. À l'inverse, 9 métiers ne semblent pas du tout en tension (indicateur inférieur à -1). Dans ce domaine, l'indicateur de tension est de 0,4.</v>
      </c>
      <c r="C45" s="96"/>
      <c r="D45" s="96"/>
      <c r="E45" s="96"/>
      <c r="F45" s="96"/>
      <c r="G45" s="96"/>
      <c r="H45" s="96"/>
      <c r="J45" s="36"/>
      <c r="K45" s="36"/>
      <c r="L45" s="17" t="s">
        <v>92</v>
      </c>
      <c r="M45" s="17">
        <v>1</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Forges-les-Eaux</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208</v>
      </c>
      <c r="C51" s="60">
        <v>3</v>
      </c>
      <c r="D51" s="60">
        <v>3</v>
      </c>
      <c r="E51" s="60">
        <v>2</v>
      </c>
      <c r="F51" s="60">
        <v>2</v>
      </c>
      <c r="G51" s="60">
        <v>3</v>
      </c>
      <c r="H51" s="60">
        <v>4</v>
      </c>
      <c r="L51" s="17"/>
      <c r="M51" s="17"/>
      <c r="N51" s="17"/>
      <c r="O51" s="17"/>
      <c r="P51" s="17"/>
      <c r="Q51" s="17"/>
    </row>
    <row r="52" spans="1:17" ht="24.75" customHeight="1" x14ac:dyDescent="0.25">
      <c r="A52" s="57" t="s">
        <v>27</v>
      </c>
      <c r="B52" s="61" t="s">
        <v>196</v>
      </c>
      <c r="C52" s="62">
        <v>2</v>
      </c>
      <c r="D52" s="62">
        <v>4</v>
      </c>
      <c r="E52" s="62">
        <v>2</v>
      </c>
      <c r="F52" s="62">
        <v>4</v>
      </c>
      <c r="G52" s="62">
        <v>4</v>
      </c>
      <c r="H52" s="62">
        <v>3</v>
      </c>
      <c r="L52" s="17"/>
      <c r="M52" s="17"/>
      <c r="N52" s="17"/>
      <c r="O52" s="17"/>
      <c r="P52" s="17"/>
      <c r="Q52" s="17"/>
    </row>
    <row r="53" spans="1:17" ht="24.75" customHeight="1" x14ac:dyDescent="0.25">
      <c r="A53" s="57" t="s">
        <v>25</v>
      </c>
      <c r="B53" s="61" t="s">
        <v>199</v>
      </c>
      <c r="C53" s="62">
        <v>1</v>
      </c>
      <c r="D53" s="62">
        <v>5</v>
      </c>
      <c r="E53" s="62">
        <v>1</v>
      </c>
      <c r="F53" s="62">
        <v>2</v>
      </c>
      <c r="G53" s="62">
        <v>1</v>
      </c>
      <c r="H53" s="62">
        <v>2</v>
      </c>
      <c r="L53" s="17"/>
      <c r="M53" s="17"/>
      <c r="N53" s="17"/>
      <c r="O53" s="17"/>
      <c r="P53" s="17"/>
      <c r="Q53" s="17"/>
    </row>
    <row r="54" spans="1:17" ht="24.75" customHeight="1" x14ac:dyDescent="0.25">
      <c r="A54" s="57" t="s">
        <v>24</v>
      </c>
      <c r="B54" s="61" t="s">
        <v>204</v>
      </c>
      <c r="C54" s="62">
        <v>1</v>
      </c>
      <c r="D54" s="62">
        <v>4</v>
      </c>
      <c r="E54" s="62">
        <v>4</v>
      </c>
      <c r="F54" s="62">
        <v>5</v>
      </c>
      <c r="G54" s="62">
        <v>2</v>
      </c>
      <c r="H54" s="62">
        <v>5</v>
      </c>
      <c r="L54" s="17"/>
      <c r="M54" s="17"/>
      <c r="N54" s="17"/>
      <c r="O54" s="17"/>
      <c r="P54" s="17"/>
      <c r="Q54" s="17"/>
    </row>
    <row r="55" spans="1:17" ht="24.75" customHeight="1" x14ac:dyDescent="0.25">
      <c r="A55" s="57" t="s">
        <v>23</v>
      </c>
      <c r="B55" s="61" t="s">
        <v>191</v>
      </c>
      <c r="C55" s="62">
        <v>5</v>
      </c>
      <c r="D55" s="62">
        <v>5</v>
      </c>
      <c r="E55" s="62">
        <v>3</v>
      </c>
      <c r="F55" s="62">
        <v>1</v>
      </c>
      <c r="G55" s="62">
        <v>1</v>
      </c>
      <c r="H55" s="62">
        <v>2</v>
      </c>
      <c r="L55" s="17"/>
      <c r="M55" s="17"/>
      <c r="N55" s="17"/>
      <c r="O55" s="17"/>
      <c r="P55" s="17"/>
      <c r="Q55" s="17"/>
    </row>
    <row r="56" spans="1:17" ht="24.75" customHeight="1" x14ac:dyDescent="0.25">
      <c r="A56" s="57" t="s">
        <v>22</v>
      </c>
      <c r="B56" s="61" t="s">
        <v>246</v>
      </c>
      <c r="C56" s="62">
        <v>5</v>
      </c>
      <c r="D56" s="62">
        <v>2</v>
      </c>
      <c r="E56" s="62">
        <v>5</v>
      </c>
      <c r="F56" s="62">
        <v>3</v>
      </c>
      <c r="G56" s="62">
        <v>2</v>
      </c>
      <c r="H56" s="62">
        <v>4</v>
      </c>
      <c r="L56" s="17"/>
      <c r="M56" s="17"/>
      <c r="N56" s="17"/>
      <c r="O56" s="17"/>
      <c r="P56" s="17"/>
      <c r="Q56" s="17"/>
    </row>
    <row r="57" spans="1:17" ht="24.75" customHeight="1" x14ac:dyDescent="0.25">
      <c r="A57" s="57" t="s">
        <v>21</v>
      </c>
      <c r="B57" s="61" t="s">
        <v>273</v>
      </c>
      <c r="C57" s="62">
        <v>1</v>
      </c>
      <c r="D57" s="62">
        <v>1</v>
      </c>
      <c r="E57" s="62">
        <v>3</v>
      </c>
      <c r="F57" s="62">
        <v>3</v>
      </c>
      <c r="G57" s="62">
        <v>2</v>
      </c>
      <c r="H57" s="62">
        <v>3</v>
      </c>
      <c r="L57" s="17"/>
      <c r="M57" s="17"/>
      <c r="N57" s="17"/>
      <c r="O57" s="17"/>
      <c r="P57" s="17"/>
      <c r="Q57" s="17"/>
    </row>
    <row r="58" spans="1:17" ht="24.75" customHeight="1" x14ac:dyDescent="0.25">
      <c r="A58" s="57" t="s">
        <v>20</v>
      </c>
      <c r="B58" s="61" t="s">
        <v>214</v>
      </c>
      <c r="C58" s="62">
        <v>1</v>
      </c>
      <c r="D58" s="62">
        <v>1</v>
      </c>
      <c r="E58" s="62">
        <v>3</v>
      </c>
      <c r="F58" s="62">
        <v>5</v>
      </c>
      <c r="G58" s="62">
        <v>5</v>
      </c>
      <c r="H58" s="62">
        <v>1</v>
      </c>
      <c r="L58" s="17"/>
      <c r="M58" s="17"/>
      <c r="N58" s="17"/>
      <c r="O58" s="17"/>
      <c r="P58" s="17"/>
      <c r="Q58" s="17"/>
    </row>
    <row r="59" spans="1:17" ht="24.75" customHeight="1" x14ac:dyDescent="0.25">
      <c r="A59" s="57" t="s">
        <v>19</v>
      </c>
      <c r="B59" s="61" t="s">
        <v>234</v>
      </c>
      <c r="C59" s="62">
        <v>1</v>
      </c>
      <c r="D59" s="62">
        <v>4</v>
      </c>
      <c r="E59" s="62">
        <v>5</v>
      </c>
      <c r="F59" s="62">
        <v>3</v>
      </c>
      <c r="G59" s="62">
        <v>3</v>
      </c>
      <c r="H59" s="62">
        <v>5</v>
      </c>
      <c r="L59" s="17"/>
      <c r="M59" s="17"/>
      <c r="N59" s="17"/>
      <c r="O59" s="17"/>
      <c r="P59" s="17"/>
      <c r="Q59" s="17"/>
    </row>
    <row r="60" spans="1:17" ht="24.75" customHeight="1" x14ac:dyDescent="0.25">
      <c r="A60" s="57" t="s">
        <v>18</v>
      </c>
      <c r="B60" s="61" t="s">
        <v>194</v>
      </c>
      <c r="C60" s="62">
        <v>3</v>
      </c>
      <c r="D60" s="62">
        <v>4</v>
      </c>
      <c r="E60" s="62">
        <v>1</v>
      </c>
      <c r="F60" s="62">
        <v>4</v>
      </c>
      <c r="G60" s="62">
        <v>4</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Forges-les-Eaux</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Intervention technique en méthodes et industrialisation </v>
      </c>
      <c r="C69" s="63">
        <f>IF(N69=". ",0,IF(AND(N69&gt;0,N69&lt;5),"ND",N69))</f>
        <v>17</v>
      </c>
      <c r="D69" s="58">
        <f>IF(O69=". ",0,IF(AND(O69&gt;0,O69&lt;5),"ND",O69))</f>
        <v>42</v>
      </c>
      <c r="E69" s="64">
        <f t="shared" ref="E69:E78" si="9">IF(P69=". ",0,P69)</f>
        <v>5</v>
      </c>
      <c r="F69" s="65">
        <f>IF(OR(R69=0,R69=". "),"-",IF(P69=". ",0,P69)/R69-1)</f>
        <v>-0.66666666666666674</v>
      </c>
      <c r="G69" s="58">
        <f>IF(Q69=". ",0,Q69)</f>
        <v>1</v>
      </c>
      <c r="H69" s="66">
        <f>IF(OR(S69=0,S69=". "),"-",IF(P69=". ",0,P69)/S69)</f>
        <v>0.10204081632653061</v>
      </c>
      <c r="L69" s="17"/>
      <c r="M69" s="17" t="s">
        <v>208</v>
      </c>
      <c r="N69" s="17">
        <v>17</v>
      </c>
      <c r="O69" s="17">
        <v>42</v>
      </c>
      <c r="P69" s="17">
        <v>5</v>
      </c>
      <c r="Q69" s="17">
        <v>1</v>
      </c>
      <c r="R69" s="17">
        <v>15</v>
      </c>
      <c r="S69" s="17">
        <v>49</v>
      </c>
    </row>
    <row r="70" spans="1:19" ht="24.75" customHeight="1" x14ac:dyDescent="0.25">
      <c r="A70" s="57" t="s">
        <v>27</v>
      </c>
      <c r="B70" s="61" t="str">
        <f t="shared" si="8"/>
        <v xml:space="preserve">Conduite de transport de marchandises sur longue distance </v>
      </c>
      <c r="C70" s="67">
        <f t="shared" ref="C70:D78" si="10">IF(N70=". ",0,IF(AND(N70&gt;0,N70&lt;5),"ND",N70))</f>
        <v>26</v>
      </c>
      <c r="D70" s="68">
        <f t="shared" si="10"/>
        <v>57</v>
      </c>
      <c r="E70" s="69">
        <f t="shared" si="9"/>
        <v>49</v>
      </c>
      <c r="F70" s="70">
        <f t="shared" ref="F70:F78" si="11">IF(OR(R70=0,R70=". "),"-",IF(P70=". ",0,P70)/R70-1)</f>
        <v>1.5789473684210527</v>
      </c>
      <c r="G70" s="68">
        <f t="shared" ref="G70:G78" si="12">IF(Q70=". ",0,Q70)</f>
        <v>2</v>
      </c>
      <c r="H70" s="71">
        <f t="shared" ref="H70:H78" si="13">IF(OR(S70=0,S70=". "),"-",IF(P70=". ",0,P70)/S70)</f>
        <v>0.66216216216216217</v>
      </c>
      <c r="L70" s="17"/>
      <c r="M70" s="17" t="s">
        <v>196</v>
      </c>
      <c r="N70" s="17">
        <v>26</v>
      </c>
      <c r="O70" s="17">
        <v>57</v>
      </c>
      <c r="P70" s="17">
        <v>49</v>
      </c>
      <c r="Q70" s="17">
        <v>2</v>
      </c>
      <c r="R70" s="17">
        <v>19</v>
      </c>
      <c r="S70" s="17">
        <v>74</v>
      </c>
    </row>
    <row r="71" spans="1:19" ht="24.75" customHeight="1" x14ac:dyDescent="0.25">
      <c r="A71" s="57" t="s">
        <v>25</v>
      </c>
      <c r="B71" s="61" t="str">
        <f t="shared" si="8"/>
        <v xml:space="preserve">Conduite et livraison par tournées sur courte distance </v>
      </c>
      <c r="C71" s="67">
        <f t="shared" si="10"/>
        <v>26</v>
      </c>
      <c r="D71" s="68">
        <f t="shared" si="10"/>
        <v>43</v>
      </c>
      <c r="E71" s="69">
        <f t="shared" si="9"/>
        <v>8</v>
      </c>
      <c r="F71" s="70">
        <f t="shared" si="11"/>
        <v>3</v>
      </c>
      <c r="G71" s="68">
        <f t="shared" si="12"/>
        <v>1</v>
      </c>
      <c r="H71" s="71">
        <f t="shared" si="13"/>
        <v>0.11428571428571428</v>
      </c>
      <c r="L71" s="17"/>
      <c r="M71" s="17" t="s">
        <v>199</v>
      </c>
      <c r="N71" s="17">
        <v>26</v>
      </c>
      <c r="O71" s="17">
        <v>43</v>
      </c>
      <c r="P71" s="17">
        <v>8</v>
      </c>
      <c r="Q71" s="17">
        <v>1</v>
      </c>
      <c r="R71" s="17">
        <v>2</v>
      </c>
      <c r="S71" s="17">
        <v>70</v>
      </c>
    </row>
    <row r="72" spans="1:19" ht="24.75" customHeight="1" x14ac:dyDescent="0.25">
      <c r="A72" s="57" t="s">
        <v>24</v>
      </c>
      <c r="B72" s="61" t="str">
        <f t="shared" si="8"/>
        <v xml:space="preserve">Assistance auprès d'adultes </v>
      </c>
      <c r="C72" s="67">
        <f t="shared" si="10"/>
        <v>31</v>
      </c>
      <c r="D72" s="68">
        <f t="shared" si="10"/>
        <v>71</v>
      </c>
      <c r="E72" s="69">
        <f t="shared" si="9"/>
        <v>45</v>
      </c>
      <c r="F72" s="70">
        <f t="shared" si="11"/>
        <v>0.40625</v>
      </c>
      <c r="G72" s="68">
        <f t="shared" si="12"/>
        <v>6</v>
      </c>
      <c r="H72" s="71">
        <f t="shared" si="13"/>
        <v>0.47368421052631576</v>
      </c>
      <c r="L72" s="17"/>
      <c r="M72" s="17" t="s">
        <v>204</v>
      </c>
      <c r="N72" s="17">
        <v>31</v>
      </c>
      <c r="O72" s="17">
        <v>71</v>
      </c>
      <c r="P72" s="17">
        <v>45</v>
      </c>
      <c r="Q72" s="17">
        <v>6</v>
      </c>
      <c r="R72" s="17">
        <v>32</v>
      </c>
      <c r="S72" s="17">
        <v>95</v>
      </c>
    </row>
    <row r="73" spans="1:19" ht="24.75" customHeight="1" x14ac:dyDescent="0.25">
      <c r="A73" s="57" t="s">
        <v>23</v>
      </c>
      <c r="B73" s="61" t="str">
        <f t="shared" si="8"/>
        <v xml:space="preserve">Opérations manuelles d'assemblage, tri ou emballage </v>
      </c>
      <c r="C73" s="67">
        <f t="shared" si="10"/>
        <v>65</v>
      </c>
      <c r="D73" s="68">
        <f t="shared" si="10"/>
        <v>170</v>
      </c>
      <c r="E73" s="69">
        <f t="shared" si="9"/>
        <v>77</v>
      </c>
      <c r="F73" s="70">
        <f t="shared" si="11"/>
        <v>2.6666666666666616E-2</v>
      </c>
      <c r="G73" s="68">
        <f t="shared" si="12"/>
        <v>5</v>
      </c>
      <c r="H73" s="71">
        <f t="shared" si="13"/>
        <v>0.50657894736842102</v>
      </c>
      <c r="L73" s="17"/>
      <c r="M73" s="17" t="s">
        <v>191</v>
      </c>
      <c r="N73" s="17">
        <v>65</v>
      </c>
      <c r="O73" s="17">
        <v>170</v>
      </c>
      <c r="P73" s="17">
        <v>77</v>
      </c>
      <c r="Q73" s="17">
        <v>5</v>
      </c>
      <c r="R73" s="17">
        <v>75</v>
      </c>
      <c r="S73" s="17">
        <v>152</v>
      </c>
    </row>
    <row r="74" spans="1:19" ht="24.75" customHeight="1" x14ac:dyDescent="0.25">
      <c r="A74" s="57" t="s">
        <v>22</v>
      </c>
      <c r="B74" s="61" t="str">
        <f t="shared" si="8"/>
        <v xml:space="preserve">Animation de loisirs auprès d'enfants ou d'adolescents </v>
      </c>
      <c r="C74" s="67">
        <f t="shared" si="10"/>
        <v>12</v>
      </c>
      <c r="D74" s="68">
        <f t="shared" si="10"/>
        <v>25</v>
      </c>
      <c r="E74" s="69">
        <f t="shared" si="9"/>
        <v>9</v>
      </c>
      <c r="F74" s="70">
        <f t="shared" si="11"/>
        <v>-0.52631578947368429</v>
      </c>
      <c r="G74" s="68">
        <f t="shared" si="12"/>
        <v>0</v>
      </c>
      <c r="H74" s="71">
        <f t="shared" si="13"/>
        <v>0.33333333333333331</v>
      </c>
      <c r="L74" s="17"/>
      <c r="M74" s="17" t="s">
        <v>246</v>
      </c>
      <c r="N74" s="17">
        <v>12</v>
      </c>
      <c r="O74" s="17">
        <v>25</v>
      </c>
      <c r="P74" s="17">
        <v>9</v>
      </c>
      <c r="Q74" s="17" t="s">
        <v>95</v>
      </c>
      <c r="R74" s="17">
        <v>19</v>
      </c>
      <c r="S74" s="17">
        <v>27</v>
      </c>
    </row>
    <row r="75" spans="1:19" ht="24.75" customHeight="1" x14ac:dyDescent="0.25">
      <c r="A75" s="57" t="s">
        <v>21</v>
      </c>
      <c r="B75" s="61" t="str">
        <f t="shared" si="8"/>
        <v xml:space="preserve">Éducation et surveillance au sein d'établissements d'enseignement </v>
      </c>
      <c r="C75" s="67">
        <f t="shared" si="10"/>
        <v>23</v>
      </c>
      <c r="D75" s="68">
        <f t="shared" si="10"/>
        <v>60</v>
      </c>
      <c r="E75" s="69">
        <f t="shared" si="9"/>
        <v>8</v>
      </c>
      <c r="F75" s="70">
        <f t="shared" si="11"/>
        <v>-0.33333333333333337</v>
      </c>
      <c r="G75" s="68">
        <f t="shared" si="12"/>
        <v>0</v>
      </c>
      <c r="H75" s="71">
        <f t="shared" si="13"/>
        <v>0.18604651162790697</v>
      </c>
      <c r="L75" s="17"/>
      <c r="M75" s="17" t="s">
        <v>273</v>
      </c>
      <c r="N75" s="17">
        <v>23</v>
      </c>
      <c r="O75" s="17">
        <v>60</v>
      </c>
      <c r="P75" s="17">
        <v>8</v>
      </c>
      <c r="Q75" s="17" t="s">
        <v>95</v>
      </c>
      <c r="R75" s="17">
        <v>12</v>
      </c>
      <c r="S75" s="17">
        <v>43</v>
      </c>
    </row>
    <row r="76" spans="1:19" ht="24.75" customHeight="1" x14ac:dyDescent="0.25">
      <c r="A76" s="57" t="s">
        <v>20</v>
      </c>
      <c r="B76" s="61" t="str">
        <f t="shared" si="8"/>
        <v xml:space="preserve">Comptabilité </v>
      </c>
      <c r="C76" s="67">
        <f t="shared" si="10"/>
        <v>14</v>
      </c>
      <c r="D76" s="68">
        <f t="shared" si="10"/>
        <v>30</v>
      </c>
      <c r="E76" s="69">
        <f t="shared" si="9"/>
        <v>25</v>
      </c>
      <c r="F76" s="70">
        <f t="shared" si="11"/>
        <v>0.31578947368421062</v>
      </c>
      <c r="G76" s="68">
        <f t="shared" si="12"/>
        <v>1</v>
      </c>
      <c r="H76" s="71">
        <f t="shared" si="13"/>
        <v>0.92592592592592593</v>
      </c>
      <c r="L76" s="17"/>
      <c r="M76" s="17" t="s">
        <v>214</v>
      </c>
      <c r="N76" s="17">
        <v>14</v>
      </c>
      <c r="O76" s="17">
        <v>30</v>
      </c>
      <c r="P76" s="17">
        <v>25</v>
      </c>
      <c r="Q76" s="17">
        <v>1</v>
      </c>
      <c r="R76" s="17">
        <v>19</v>
      </c>
      <c r="S76" s="17">
        <v>27</v>
      </c>
    </row>
    <row r="77" spans="1:19" ht="24.75" customHeight="1" x14ac:dyDescent="0.25">
      <c r="A77" s="57" t="s">
        <v>19</v>
      </c>
      <c r="B77" s="61" t="str">
        <f t="shared" si="8"/>
        <v xml:space="preserve">Montage-assemblage mécanique </v>
      </c>
      <c r="C77" s="67">
        <f t="shared" si="10"/>
        <v>12</v>
      </c>
      <c r="D77" s="68">
        <f t="shared" si="10"/>
        <v>34</v>
      </c>
      <c r="E77" s="69">
        <f t="shared" si="9"/>
        <v>8</v>
      </c>
      <c r="F77" s="70">
        <f t="shared" si="11"/>
        <v>7</v>
      </c>
      <c r="G77" s="68">
        <f t="shared" si="12"/>
        <v>0</v>
      </c>
      <c r="H77" s="71">
        <f t="shared" si="13"/>
        <v>0.23529411764705882</v>
      </c>
      <c r="L77" s="17"/>
      <c r="M77" s="17" t="s">
        <v>234</v>
      </c>
      <c r="N77" s="17">
        <v>12</v>
      </c>
      <c r="O77" s="17">
        <v>34</v>
      </c>
      <c r="P77" s="17">
        <v>8</v>
      </c>
      <c r="Q77" s="17" t="s">
        <v>95</v>
      </c>
      <c r="R77" s="17">
        <v>1</v>
      </c>
      <c r="S77" s="17">
        <v>34</v>
      </c>
    </row>
    <row r="78" spans="1:19" ht="24.75" customHeight="1" x14ac:dyDescent="0.25">
      <c r="A78" s="57" t="s">
        <v>18</v>
      </c>
      <c r="B78" s="61" t="str">
        <f t="shared" si="8"/>
        <v xml:space="preserve">Mécanique automobile </v>
      </c>
      <c r="C78" s="67">
        <f t="shared" si="10"/>
        <v>18</v>
      </c>
      <c r="D78" s="68">
        <f t="shared" si="10"/>
        <v>31</v>
      </c>
      <c r="E78" s="69">
        <f t="shared" si="9"/>
        <v>33</v>
      </c>
      <c r="F78" s="70">
        <f t="shared" si="11"/>
        <v>0.43478260869565211</v>
      </c>
      <c r="G78" s="68">
        <f t="shared" si="12"/>
        <v>1</v>
      </c>
      <c r="H78" s="71">
        <f t="shared" si="13"/>
        <v>0.86842105263157898</v>
      </c>
      <c r="L78" s="17"/>
      <c r="M78" s="17" t="s">
        <v>194</v>
      </c>
      <c r="N78" s="17">
        <v>18</v>
      </c>
      <c r="O78" s="17">
        <v>31</v>
      </c>
      <c r="P78" s="17">
        <v>33</v>
      </c>
      <c r="Q78" s="17">
        <v>1</v>
      </c>
      <c r="R78" s="17">
        <v>23</v>
      </c>
      <c r="S78" s="17">
        <v>38</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29" priority="6" operator="equal">
      <formula>5</formula>
    </cfRule>
    <cfRule type="cellIs" dxfId="228" priority="7" operator="equal">
      <formula>4</formula>
    </cfRule>
    <cfRule type="cellIs" dxfId="227" priority="8" operator="equal">
      <formula>3</formula>
    </cfRule>
    <cfRule type="cellIs" dxfId="226" priority="9" operator="equal">
      <formula>2</formula>
    </cfRule>
    <cfRule type="cellIs" dxfId="225" priority="10" operator="equal">
      <formula>1</formula>
    </cfRule>
  </conditionalFormatting>
  <conditionalFormatting sqref="F51:F60">
    <cfRule type="cellIs" dxfId="224" priority="1" operator="equal">
      <formula>5</formula>
    </cfRule>
    <cfRule type="cellIs" dxfId="223" priority="2" operator="equal">
      <formula>4</formula>
    </cfRule>
    <cfRule type="cellIs" dxfId="222" priority="3" operator="equal">
      <formula>3</formula>
    </cfRule>
    <cfRule type="cellIs" dxfId="221" priority="4" operator="equal">
      <formula>2</formula>
    </cfRule>
    <cfRule type="cellIs" dxfId="220" priority="5" operator="equal">
      <formula>1</formula>
    </cfRule>
  </conditionalFormatting>
  <pageMargins left="0.25" right="0.25" top="0.75" bottom="0.75" header="0.3" footer="0.3"/>
  <pageSetup paperSize="9" orientation="portrait"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145</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18</v>
      </c>
      <c r="N17" s="5">
        <v>2</v>
      </c>
      <c r="O17" s="5">
        <v>4</v>
      </c>
      <c r="P17" s="5">
        <v>5</v>
      </c>
      <c r="Q17" s="5">
        <v>1</v>
      </c>
      <c r="R17" s="22">
        <f>Q17/SUM(M17:Q17)+0.0000001</f>
        <v>3.3333433333333336E-2</v>
      </c>
      <c r="S17" s="11" t="s">
        <v>3</v>
      </c>
      <c r="T17" s="17">
        <v>1</v>
      </c>
      <c r="U17" s="21">
        <f>LARGE($R$17:$R$30,T17)</f>
        <v>0.32142947142857148</v>
      </c>
      <c r="V17" s="17" t="str">
        <f>VLOOKUP(U17,$R$17:$S$30,2,FALSE)</f>
        <v>Installation et maintenance</v>
      </c>
      <c r="W17" s="41">
        <f>VLOOKUP(VLOOKUP(V17,$T$2:$U$15,2,FALSE),$L$17:$Q$31,2,FALSE)</f>
        <v>0</v>
      </c>
      <c r="X17" s="41">
        <f>VLOOKUP(VLOOKUP(V17,$T$2:$U$15,2,FALSE),$L$17:$Q$31,3,FALSE)</f>
        <v>0</v>
      </c>
      <c r="Y17" s="41">
        <f>VLOOKUP(VLOOKUP(V17,$T$2:$U$15,2,FALSE),$L$17:$Q$31,4,FALSE)</f>
        <v>7</v>
      </c>
      <c r="Z17" s="41">
        <f t="shared" ref="Z17:Z30" si="0">VLOOKUP(VLOOKUP(V17,$T$2:$U$15,2,FALSE),$L$17:$Q$31,5,FALSE)</f>
        <v>12</v>
      </c>
      <c r="AA17" s="41">
        <f t="shared" ref="AA17:AA30" si="1">VLOOKUP(VLOOKUP(V17,$T$2:$U$15,2,FALSE),$L$17:$Q$31,6,FALSE)</f>
        <v>9</v>
      </c>
      <c r="AG17" s="25"/>
      <c r="AH17" s="25"/>
      <c r="AI17" s="25"/>
    </row>
    <row r="18" spans="1:35" x14ac:dyDescent="0.25">
      <c r="A18" s="94"/>
      <c r="B18" s="94"/>
      <c r="C18" s="94"/>
      <c r="D18" s="94"/>
      <c r="E18" s="94"/>
      <c r="F18" s="94"/>
      <c r="G18" s="94"/>
      <c r="H18" s="94"/>
      <c r="I18" s="25"/>
      <c r="J18" s="25"/>
      <c r="K18" s="11"/>
      <c r="L18" s="17" t="s">
        <v>80</v>
      </c>
      <c r="M18" s="17">
        <v>16</v>
      </c>
      <c r="N18" s="17">
        <v>1</v>
      </c>
      <c r="O18" s="17">
        <v>2</v>
      </c>
      <c r="P18" s="17">
        <v>0</v>
      </c>
      <c r="Q18" s="17">
        <v>0</v>
      </c>
      <c r="R18" s="22">
        <f>Q18/SUM(M18:Q18)+0.0000002</f>
        <v>1.9999999999999999E-7</v>
      </c>
      <c r="S18" s="11" t="s">
        <v>4</v>
      </c>
      <c r="T18" s="17">
        <v>2</v>
      </c>
      <c r="U18" s="21">
        <f t="shared" ref="U18:U30" si="2">LARGE($R$17:$R$30,T18)</f>
        <v>0.31250099999999997</v>
      </c>
      <c r="V18" s="17" t="str">
        <f t="shared" ref="V18:V30" si="3">VLOOKUP(U18,$R$17:$S$30,2,FALSE)</f>
        <v>Santé</v>
      </c>
      <c r="W18" s="41">
        <f>VLOOKUP(VLOOKUP(V18,$T$2:$U$15,2,FALSE),$L$17:$Q$30,2,FALSE)</f>
        <v>6</v>
      </c>
      <c r="X18" s="41">
        <f t="shared" ref="X18:X30" si="4">VLOOKUP(VLOOKUP(V18,$T$2:$U$15,2,FALSE),$L$17:$Q$30,3,FALSE)</f>
        <v>2</v>
      </c>
      <c r="Y18" s="41">
        <f t="shared" ref="Y18:Y30" si="5">VLOOKUP(VLOOKUP(V18,$T$2:$U$15,2,FALSE),$L$17:$Q$30,4,FALSE)</f>
        <v>2</v>
      </c>
      <c r="Z18" s="41">
        <f t="shared" si="0"/>
        <v>12</v>
      </c>
      <c r="AA18" s="41">
        <f t="shared" si="1"/>
        <v>10</v>
      </c>
      <c r="AG18" s="25"/>
      <c r="AH18" s="25"/>
      <c r="AI18" s="25"/>
    </row>
    <row r="19" spans="1:35" ht="9.75" customHeight="1" x14ac:dyDescent="0.25">
      <c r="A19" s="94"/>
      <c r="B19" s="94"/>
      <c r="C19" s="94"/>
      <c r="D19" s="94"/>
      <c r="E19" s="94"/>
      <c r="F19" s="94"/>
      <c r="G19" s="94"/>
      <c r="H19" s="94"/>
      <c r="I19" s="25"/>
      <c r="J19" s="25"/>
      <c r="K19" s="11"/>
      <c r="L19" s="17" t="s">
        <v>81</v>
      </c>
      <c r="M19" s="17">
        <v>1</v>
      </c>
      <c r="N19" s="17">
        <v>6</v>
      </c>
      <c r="O19" s="17">
        <v>3</v>
      </c>
      <c r="P19" s="17">
        <v>13</v>
      </c>
      <c r="Q19" s="17">
        <v>2</v>
      </c>
      <c r="R19" s="22">
        <f>Q19/SUM(M19:Q19)+0.0000003</f>
        <v>8.0000299999999996E-2</v>
      </c>
      <c r="S19" s="11" t="s">
        <v>5</v>
      </c>
      <c r="T19" s="17">
        <v>3</v>
      </c>
      <c r="U19" s="21">
        <f t="shared" si="2"/>
        <v>0.28947428421052634</v>
      </c>
      <c r="V19" s="17" t="str">
        <f t="shared" si="3"/>
        <v>Construction, bâtiment et travaux publics</v>
      </c>
      <c r="W19" s="41">
        <f t="shared" ref="W19:W30" si="6">VLOOKUP(VLOOKUP(V19,$T$2:$U$15,2,FALSE),$L$17:$Q$30,2,FALSE)</f>
        <v>2</v>
      </c>
      <c r="X19" s="41">
        <f t="shared" si="4"/>
        <v>2</v>
      </c>
      <c r="Y19" s="41">
        <f t="shared" si="5"/>
        <v>8</v>
      </c>
      <c r="Z19" s="41">
        <f t="shared" si="0"/>
        <v>15</v>
      </c>
      <c r="AA19" s="41">
        <f t="shared" si="1"/>
        <v>11</v>
      </c>
      <c r="AG19" s="25"/>
      <c r="AH19" s="25"/>
      <c r="AI19" s="25"/>
    </row>
    <row r="20" spans="1:35" ht="18.75" customHeight="1" x14ac:dyDescent="0.25">
      <c r="E20" s="19"/>
      <c r="I20" s="25"/>
      <c r="J20" s="25"/>
      <c r="K20" s="11"/>
      <c r="L20" s="17" t="s">
        <v>82</v>
      </c>
      <c r="M20" s="17">
        <v>5</v>
      </c>
      <c r="N20" s="17">
        <v>10</v>
      </c>
      <c r="O20" s="17">
        <v>15</v>
      </c>
      <c r="P20" s="17">
        <v>8</v>
      </c>
      <c r="Q20" s="17">
        <v>1</v>
      </c>
      <c r="R20" s="22">
        <f>Q20/SUM(M20:Q20)+0.0000004</f>
        <v>2.5641425641025641E-2</v>
      </c>
      <c r="S20" s="11" t="s">
        <v>6</v>
      </c>
      <c r="T20" s="17">
        <v>4</v>
      </c>
      <c r="U20" s="21">
        <f t="shared" si="2"/>
        <v>0.14893697021276595</v>
      </c>
      <c r="V20" s="17" t="str">
        <f t="shared" si="3"/>
        <v>Industrie</v>
      </c>
      <c r="W20" s="41">
        <f t="shared" si="6"/>
        <v>17</v>
      </c>
      <c r="X20" s="41">
        <f t="shared" si="4"/>
        <v>6</v>
      </c>
      <c r="Y20" s="41">
        <f t="shared" si="5"/>
        <v>25</v>
      </c>
      <c r="Z20" s="41">
        <f t="shared" si="0"/>
        <v>32</v>
      </c>
      <c r="AA20" s="41">
        <f t="shared" si="1"/>
        <v>14</v>
      </c>
      <c r="AG20" s="25"/>
      <c r="AH20" s="25"/>
      <c r="AI20" s="25"/>
    </row>
    <row r="21" spans="1:35" ht="16.5" customHeight="1" x14ac:dyDescent="0.3">
      <c r="B21" s="46" t="s">
        <v>179</v>
      </c>
      <c r="E21" s="19"/>
      <c r="I21" s="25"/>
      <c r="J21" s="25"/>
      <c r="K21" s="11"/>
      <c r="L21" s="17" t="s">
        <v>83</v>
      </c>
      <c r="M21" s="17">
        <v>14</v>
      </c>
      <c r="N21" s="17">
        <v>1</v>
      </c>
      <c r="O21" s="17">
        <v>5</v>
      </c>
      <c r="P21" s="17">
        <v>2</v>
      </c>
      <c r="Q21" s="17">
        <v>1</v>
      </c>
      <c r="R21" s="22">
        <f>Q21/SUM(M21:Q21)+0.0000005</f>
        <v>4.3478760869565217E-2</v>
      </c>
      <c r="S21" s="11" t="s">
        <v>7</v>
      </c>
      <c r="T21" s="17">
        <v>5</v>
      </c>
      <c r="U21" s="21">
        <f t="shared" si="2"/>
        <v>0.10810950810810811</v>
      </c>
      <c r="V21" s="17" t="str">
        <f t="shared" si="3"/>
        <v>Transport et logistique</v>
      </c>
      <c r="W21" s="41">
        <f t="shared" si="6"/>
        <v>4</v>
      </c>
      <c r="X21" s="41">
        <f t="shared" si="4"/>
        <v>4</v>
      </c>
      <c r="Y21" s="41">
        <f t="shared" si="5"/>
        <v>15</v>
      </c>
      <c r="Z21" s="41">
        <f t="shared" si="0"/>
        <v>10</v>
      </c>
      <c r="AA21" s="41">
        <f t="shared" si="1"/>
        <v>4</v>
      </c>
      <c r="AG21" s="25"/>
      <c r="AH21" s="25"/>
      <c r="AI21" s="25"/>
    </row>
    <row r="22" spans="1:35" ht="16.5" customHeight="1" x14ac:dyDescent="0.25">
      <c r="E22" s="19"/>
      <c r="I22" s="25"/>
      <c r="J22" s="25"/>
      <c r="K22" s="11"/>
      <c r="L22" s="17" t="s">
        <v>84</v>
      </c>
      <c r="M22" s="17">
        <v>2</v>
      </c>
      <c r="N22" s="17">
        <v>2</v>
      </c>
      <c r="O22" s="17">
        <v>8</v>
      </c>
      <c r="P22" s="17">
        <v>15</v>
      </c>
      <c r="Q22" s="17">
        <v>11</v>
      </c>
      <c r="R22" s="22">
        <f>Q22/SUM(M22:Q22)+0.0000006</f>
        <v>0.28947428421052634</v>
      </c>
      <c r="S22" s="11" t="s">
        <v>8</v>
      </c>
      <c r="T22" s="17">
        <v>6</v>
      </c>
      <c r="U22" s="21">
        <f t="shared" si="2"/>
        <v>9.0910390909090907E-2</v>
      </c>
      <c r="V22" s="17" t="str">
        <f t="shared" si="3"/>
        <v>Support à l'entreprise</v>
      </c>
      <c r="W22" s="41">
        <f t="shared" si="6"/>
        <v>9</v>
      </c>
      <c r="X22" s="41">
        <f t="shared" si="4"/>
        <v>10</v>
      </c>
      <c r="Y22" s="41">
        <f t="shared" si="5"/>
        <v>12</v>
      </c>
      <c r="Z22" s="41">
        <f t="shared" si="0"/>
        <v>9</v>
      </c>
      <c r="AA22" s="41">
        <f t="shared" si="1"/>
        <v>4</v>
      </c>
      <c r="AG22" s="25"/>
      <c r="AH22" s="25"/>
      <c r="AI22" s="25"/>
    </row>
    <row r="23" spans="1:35" ht="16.5" customHeight="1" x14ac:dyDescent="0.25">
      <c r="B23" t="s">
        <v>114</v>
      </c>
      <c r="H23" s="95"/>
      <c r="I23" s="25"/>
      <c r="J23" s="25"/>
      <c r="K23" s="11"/>
      <c r="L23" s="17" t="s">
        <v>85</v>
      </c>
      <c r="M23" s="17">
        <v>2</v>
      </c>
      <c r="N23" s="17">
        <v>6</v>
      </c>
      <c r="O23" s="17">
        <v>12</v>
      </c>
      <c r="P23" s="17">
        <v>8</v>
      </c>
      <c r="Q23" s="17">
        <v>2</v>
      </c>
      <c r="R23" s="22">
        <f>Q23/SUM(M23:Q23)+0.0000007</f>
        <v>6.6667366666666672E-2</v>
      </c>
      <c r="S23" s="11" t="s">
        <v>9</v>
      </c>
      <c r="T23" s="17">
        <v>7</v>
      </c>
      <c r="U23" s="21">
        <f t="shared" si="2"/>
        <v>8.0000299999999996E-2</v>
      </c>
      <c r="V23" s="17" t="str">
        <f t="shared" si="3"/>
        <v>Banque, assurance, immobilier</v>
      </c>
      <c r="W23" s="41">
        <f t="shared" si="6"/>
        <v>1</v>
      </c>
      <c r="X23" s="41">
        <f t="shared" si="4"/>
        <v>6</v>
      </c>
      <c r="Y23" s="41">
        <f t="shared" si="5"/>
        <v>3</v>
      </c>
      <c r="Z23" s="41">
        <f t="shared" si="0"/>
        <v>13</v>
      </c>
      <c r="AA23" s="41">
        <f t="shared" si="1"/>
        <v>2</v>
      </c>
      <c r="AG23" s="25"/>
      <c r="AH23" s="25"/>
      <c r="AI23" s="25"/>
    </row>
    <row r="24" spans="1:35" ht="6.75" customHeight="1" x14ac:dyDescent="0.25">
      <c r="H24" s="95"/>
      <c r="I24" s="25"/>
      <c r="J24" s="25"/>
      <c r="K24" s="11"/>
      <c r="L24" s="17" t="s">
        <v>86</v>
      </c>
      <c r="M24" s="17">
        <v>17</v>
      </c>
      <c r="N24" s="17">
        <v>6</v>
      </c>
      <c r="O24" s="17">
        <v>25</v>
      </c>
      <c r="P24" s="17">
        <v>32</v>
      </c>
      <c r="Q24" s="17">
        <v>14</v>
      </c>
      <c r="R24" s="22">
        <f>Q24/SUM(M24:Q24)+0.0000008</f>
        <v>0.14893697021276595</v>
      </c>
      <c r="S24" s="11" t="s">
        <v>1</v>
      </c>
      <c r="T24" s="17">
        <v>8</v>
      </c>
      <c r="U24" s="21">
        <f t="shared" si="2"/>
        <v>6.6667366666666672E-2</v>
      </c>
      <c r="V24" s="17" t="str">
        <f t="shared" si="3"/>
        <v>Hôtellerie-restauration, tourisme, loisirs et animation</v>
      </c>
      <c r="W24" s="41">
        <f t="shared" si="6"/>
        <v>2</v>
      </c>
      <c r="X24" s="41">
        <f t="shared" si="4"/>
        <v>6</v>
      </c>
      <c r="Y24" s="41">
        <f t="shared" si="5"/>
        <v>12</v>
      </c>
      <c r="Z24" s="41">
        <f t="shared" si="0"/>
        <v>8</v>
      </c>
      <c r="AA24" s="41">
        <f t="shared" si="1"/>
        <v>2</v>
      </c>
      <c r="AG24" s="25"/>
      <c r="AH24" s="25"/>
      <c r="AI24" s="25"/>
    </row>
    <row r="25" spans="1:35" ht="12.75" customHeight="1" x14ac:dyDescent="0.25">
      <c r="A25" s="9" t="s">
        <v>36</v>
      </c>
      <c r="B25" s="12" t="s">
        <v>115</v>
      </c>
      <c r="G25" s="33"/>
      <c r="H25" s="95"/>
      <c r="I25" s="25"/>
      <c r="J25" s="25"/>
      <c r="K25" s="11"/>
      <c r="L25" s="17" t="s">
        <v>87</v>
      </c>
      <c r="M25" s="17">
        <v>0</v>
      </c>
      <c r="N25" s="17">
        <v>0</v>
      </c>
      <c r="O25" s="17">
        <v>7</v>
      </c>
      <c r="P25" s="17">
        <v>12</v>
      </c>
      <c r="Q25" s="17">
        <v>9</v>
      </c>
      <c r="R25" s="22">
        <f>Q25/SUM(M25:Q25)+0.0000009</f>
        <v>0.32142947142857148</v>
      </c>
      <c r="S25" s="11" t="s">
        <v>10</v>
      </c>
      <c r="T25" s="17">
        <v>9</v>
      </c>
      <c r="U25" s="21">
        <f t="shared" si="2"/>
        <v>4.3478760869565217E-2</v>
      </c>
      <c r="V25" s="17" t="str">
        <f t="shared" si="3"/>
        <v>Communication, média et multimédia</v>
      </c>
      <c r="W25" s="41">
        <f t="shared" si="6"/>
        <v>14</v>
      </c>
      <c r="X25" s="41">
        <f t="shared" si="4"/>
        <v>1</v>
      </c>
      <c r="Y25" s="41">
        <f t="shared" si="5"/>
        <v>5</v>
      </c>
      <c r="Z25" s="41">
        <f t="shared" si="0"/>
        <v>2</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6</v>
      </c>
      <c r="N26" s="17">
        <v>2</v>
      </c>
      <c r="O26" s="17">
        <v>2</v>
      </c>
      <c r="P26" s="17">
        <v>12</v>
      </c>
      <c r="Q26" s="17">
        <v>10</v>
      </c>
      <c r="R26" s="22">
        <f>Q26/SUM(M26:Q26)+0.000001</f>
        <v>0.31250099999999997</v>
      </c>
      <c r="S26" s="11" t="s">
        <v>11</v>
      </c>
      <c r="T26" s="17">
        <v>10</v>
      </c>
      <c r="U26" s="21">
        <f t="shared" si="2"/>
        <v>4.225462112676056E-2</v>
      </c>
      <c r="V26" s="17" t="str">
        <f t="shared" si="3"/>
        <v>Services à la personne et à la collectivité</v>
      </c>
      <c r="W26" s="41">
        <f t="shared" si="6"/>
        <v>24</v>
      </c>
      <c r="X26" s="41">
        <f t="shared" si="4"/>
        <v>7</v>
      </c>
      <c r="Y26" s="41">
        <f t="shared" si="5"/>
        <v>21</v>
      </c>
      <c r="Z26" s="41">
        <f t="shared" si="0"/>
        <v>16</v>
      </c>
      <c r="AA26" s="41">
        <f t="shared" si="1"/>
        <v>3</v>
      </c>
      <c r="AB26" s="17"/>
    </row>
    <row r="27" spans="1:35" s="5" customFormat="1" ht="12.75" customHeight="1" x14ac:dyDescent="0.25">
      <c r="A27" s="24" t="s">
        <v>36</v>
      </c>
      <c r="B27" s="12" t="s">
        <v>117</v>
      </c>
      <c r="C27" s="51" t="s">
        <v>36</v>
      </c>
      <c r="D27" s="12" t="s">
        <v>119</v>
      </c>
      <c r="E27" s="32"/>
      <c r="F27" s="32"/>
      <c r="G27" s="33"/>
      <c r="H27" s="33"/>
      <c r="K27" s="31"/>
      <c r="L27" s="17" t="s">
        <v>89</v>
      </c>
      <c r="M27" s="17">
        <v>24</v>
      </c>
      <c r="N27" s="17">
        <v>7</v>
      </c>
      <c r="O27" s="17">
        <v>21</v>
      </c>
      <c r="P27" s="17">
        <v>16</v>
      </c>
      <c r="Q27" s="17">
        <v>3</v>
      </c>
      <c r="R27" s="22">
        <f>Q27/SUM(M27:Q27)+0.0000011</f>
        <v>4.225462112676056E-2</v>
      </c>
      <c r="S27" s="11" t="s">
        <v>12</v>
      </c>
      <c r="T27" s="17">
        <v>11</v>
      </c>
      <c r="U27" s="21">
        <f t="shared" si="2"/>
        <v>3.3333433333333336E-2</v>
      </c>
      <c r="V27" s="17" t="str">
        <f t="shared" si="3"/>
        <v>Agriculture et pêche, espaces naturels et espaces verts, soins aux animaux</v>
      </c>
      <c r="W27" s="41">
        <f t="shared" si="6"/>
        <v>18</v>
      </c>
      <c r="X27" s="41">
        <f t="shared" si="4"/>
        <v>2</v>
      </c>
      <c r="Y27" s="41">
        <f t="shared" si="5"/>
        <v>4</v>
      </c>
      <c r="Z27" s="41">
        <f t="shared" si="0"/>
        <v>5</v>
      </c>
      <c r="AA27" s="41">
        <f t="shared" si="1"/>
        <v>1</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2.5641425641025641E-2</v>
      </c>
      <c r="V28" s="17" t="str">
        <f t="shared" si="3"/>
        <v>Commerce, vente et grande distribution</v>
      </c>
      <c r="W28" s="41">
        <f t="shared" si="6"/>
        <v>5</v>
      </c>
      <c r="X28" s="41">
        <f t="shared" si="4"/>
        <v>10</v>
      </c>
      <c r="Y28" s="41">
        <f t="shared" si="5"/>
        <v>15</v>
      </c>
      <c r="Z28" s="41">
        <f t="shared" si="0"/>
        <v>8</v>
      </c>
      <c r="AA28" s="41">
        <f t="shared" si="1"/>
        <v>1</v>
      </c>
      <c r="AB28" s="17"/>
    </row>
    <row r="29" spans="1:35" s="5" customFormat="1" ht="23.25" customHeight="1" x14ac:dyDescent="0.25">
      <c r="B29" s="31"/>
      <c r="C29" s="32"/>
      <c r="D29" s="32"/>
      <c r="E29" s="32"/>
      <c r="F29" s="32"/>
      <c r="G29" s="32"/>
      <c r="H29" s="38">
        <f>VLOOKUP(VLOOKUP(V17,$T$2:$U$15,2,FALSE),$L$32:$M$45,2,FALSE)/10</f>
        <v>1.7</v>
      </c>
      <c r="I29" s="39"/>
      <c r="K29" s="31"/>
      <c r="L29" s="17" t="s">
        <v>91</v>
      </c>
      <c r="M29" s="17">
        <v>9</v>
      </c>
      <c r="N29" s="17">
        <v>10</v>
      </c>
      <c r="O29" s="17">
        <v>12</v>
      </c>
      <c r="P29" s="17">
        <v>9</v>
      </c>
      <c r="Q29" s="17">
        <v>4</v>
      </c>
      <c r="R29" s="22">
        <f>Q29/SUM(M29:Q29)+0.0000013</f>
        <v>9.0910390909090907E-2</v>
      </c>
      <c r="S29" s="11" t="s">
        <v>14</v>
      </c>
      <c r="T29" s="17">
        <v>13</v>
      </c>
      <c r="U29" s="21">
        <f t="shared" si="2"/>
        <v>1.1999999999999999E-6</v>
      </c>
      <c r="V29" s="17" t="str">
        <f t="shared" si="3"/>
        <v>Spectacle</v>
      </c>
      <c r="W29" s="41">
        <f t="shared" si="6"/>
        <v>21</v>
      </c>
      <c r="X29" s="41">
        <f t="shared" si="4"/>
        <v>0</v>
      </c>
      <c r="Y29" s="41">
        <f t="shared" si="5"/>
        <v>1</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1.1000000000000001</v>
      </c>
      <c r="I30" s="39"/>
      <c r="K30" s="31"/>
      <c r="L30" s="17" t="s">
        <v>92</v>
      </c>
      <c r="M30" s="17">
        <v>4</v>
      </c>
      <c r="N30" s="17">
        <v>4</v>
      </c>
      <c r="O30" s="17">
        <v>15</v>
      </c>
      <c r="P30" s="17">
        <v>10</v>
      </c>
      <c r="Q30" s="17">
        <v>4</v>
      </c>
      <c r="R30" s="22">
        <f>Q30/SUM(M30:Q30)+0.0000014</f>
        <v>0.10810950810810811</v>
      </c>
      <c r="S30" s="11" t="s">
        <v>15</v>
      </c>
      <c r="T30" s="17">
        <v>14</v>
      </c>
      <c r="U30" s="21">
        <f t="shared" si="2"/>
        <v>1.9999999999999999E-7</v>
      </c>
      <c r="V30" s="17" t="str">
        <f t="shared" si="3"/>
        <v>Arts et façonnage d'ouvrages d'art</v>
      </c>
      <c r="W30" s="41">
        <f t="shared" si="6"/>
        <v>16</v>
      </c>
      <c r="X30" s="41">
        <f t="shared" si="4"/>
        <v>1</v>
      </c>
      <c r="Y30" s="41">
        <f t="shared" si="5"/>
        <v>2</v>
      </c>
      <c r="Z30" s="41">
        <f t="shared" si="0"/>
        <v>0</v>
      </c>
      <c r="AA30" s="41">
        <f t="shared" si="1"/>
        <v>0</v>
      </c>
      <c r="AB30" s="17"/>
    </row>
    <row r="31" spans="1:35" s="5" customFormat="1" ht="23.25" customHeight="1" x14ac:dyDescent="0.25">
      <c r="H31" s="38">
        <f t="shared" si="7"/>
        <v>1.6</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0.7</v>
      </c>
      <c r="I32" s="39"/>
      <c r="L32" s="17" t="s">
        <v>79</v>
      </c>
      <c r="M32" s="17">
        <v>2</v>
      </c>
      <c r="N32" s="17"/>
      <c r="O32" s="17"/>
      <c r="P32" s="17"/>
      <c r="Q32" s="17"/>
      <c r="R32" s="17"/>
      <c r="S32" s="17"/>
      <c r="T32" s="17"/>
      <c r="U32" s="17"/>
      <c r="V32" s="17"/>
      <c r="W32" s="17"/>
      <c r="X32" s="17"/>
      <c r="Y32" s="17"/>
      <c r="Z32" s="17"/>
      <c r="AA32" s="17"/>
      <c r="AB32" s="17"/>
    </row>
    <row r="33" spans="2:28" s="5" customFormat="1" ht="23.25" customHeight="1" x14ac:dyDescent="0.25">
      <c r="H33" s="38">
        <f t="shared" si="7"/>
        <v>0.9</v>
      </c>
      <c r="I33" s="39"/>
      <c r="L33" s="17" t="s">
        <v>80</v>
      </c>
      <c r="M33" s="17">
        <v>-14</v>
      </c>
      <c r="N33" s="17"/>
      <c r="O33" s="17"/>
      <c r="P33" s="17"/>
      <c r="Q33" s="17"/>
      <c r="R33" s="17"/>
      <c r="S33" s="17"/>
      <c r="T33" s="17"/>
      <c r="U33" s="17"/>
      <c r="V33" s="17"/>
      <c r="W33" s="17"/>
      <c r="X33" s="17"/>
      <c r="Y33" s="17"/>
      <c r="Z33" s="17"/>
      <c r="AA33" s="17"/>
      <c r="AB33" s="17"/>
    </row>
    <row r="34" spans="2:28" s="5" customFormat="1" ht="23.25" customHeight="1" x14ac:dyDescent="0.25">
      <c r="H34" s="38">
        <f t="shared" si="7"/>
        <v>1.7</v>
      </c>
      <c r="I34" s="39"/>
      <c r="L34" s="17" t="s">
        <v>81</v>
      </c>
      <c r="M34" s="17">
        <v>12</v>
      </c>
      <c r="N34" s="17"/>
      <c r="O34" s="17"/>
      <c r="P34" s="17"/>
      <c r="Q34" s="17"/>
      <c r="R34" s="17"/>
      <c r="S34" s="17"/>
      <c r="T34" s="17"/>
      <c r="U34" s="17"/>
      <c r="V34" s="17"/>
      <c r="W34" s="17"/>
      <c r="X34" s="17"/>
      <c r="Y34" s="17"/>
      <c r="Z34" s="17"/>
      <c r="AA34" s="17"/>
      <c r="AB34" s="17"/>
    </row>
    <row r="35" spans="2:28" s="5" customFormat="1" ht="23.25" customHeight="1" x14ac:dyDescent="0.25">
      <c r="H35" s="38">
        <f t="shared" si="7"/>
        <v>1.2</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0.6</v>
      </c>
      <c r="I36" s="40"/>
      <c r="L36" s="17" t="s">
        <v>83</v>
      </c>
      <c r="M36" s="17">
        <v>-6</v>
      </c>
      <c r="N36" s="17"/>
      <c r="O36" s="17"/>
      <c r="P36" s="17"/>
      <c r="Q36" s="17"/>
      <c r="R36" s="17"/>
      <c r="S36" s="17"/>
      <c r="T36" s="17"/>
      <c r="U36" s="17"/>
      <c r="V36" s="17"/>
      <c r="W36" s="17"/>
      <c r="X36" s="17"/>
      <c r="Y36" s="17"/>
      <c r="Z36" s="17"/>
      <c r="AA36" s="17"/>
      <c r="AB36" s="17"/>
    </row>
    <row r="37" spans="2:28" s="5" customFormat="1" ht="23.25" customHeight="1" x14ac:dyDescent="0.25">
      <c r="H37" s="38">
        <f t="shared" si="7"/>
        <v>-0.6</v>
      </c>
      <c r="I37" s="40"/>
      <c r="L37" s="17" t="s">
        <v>84</v>
      </c>
      <c r="M37" s="17">
        <v>16</v>
      </c>
      <c r="N37" s="17"/>
      <c r="O37" s="17"/>
      <c r="P37" s="17"/>
      <c r="Q37" s="17"/>
      <c r="R37" s="17"/>
      <c r="S37" s="17"/>
      <c r="T37" s="17"/>
      <c r="U37" s="17"/>
      <c r="V37" s="17"/>
      <c r="W37" s="17"/>
      <c r="X37" s="17"/>
      <c r="Y37" s="17"/>
      <c r="Z37" s="17"/>
      <c r="AA37" s="17"/>
      <c r="AB37" s="17"/>
    </row>
    <row r="38" spans="2:28" s="5" customFormat="1" ht="23.25" customHeight="1" x14ac:dyDescent="0.25">
      <c r="H38" s="38">
        <f t="shared" si="7"/>
        <v>0</v>
      </c>
      <c r="I38" s="39"/>
      <c r="L38" s="17" t="s">
        <v>85</v>
      </c>
      <c r="M38" s="17">
        <v>6</v>
      </c>
      <c r="N38" s="17"/>
      <c r="O38" s="17"/>
      <c r="P38" s="17"/>
      <c r="Q38" s="17"/>
      <c r="R38" s="17"/>
      <c r="S38" s="17"/>
      <c r="T38" s="17"/>
      <c r="U38" s="17"/>
      <c r="V38" s="17"/>
      <c r="W38" s="17"/>
      <c r="X38" s="17"/>
      <c r="Y38" s="17"/>
      <c r="Z38" s="17"/>
      <c r="AA38" s="17"/>
      <c r="AB38" s="17"/>
    </row>
    <row r="39" spans="2:28" s="5" customFormat="1" ht="23.25" customHeight="1" x14ac:dyDescent="0.25">
      <c r="H39" s="38">
        <f t="shared" si="7"/>
        <v>0.2</v>
      </c>
      <c r="I39" s="39"/>
      <c r="L39" s="17" t="s">
        <v>86</v>
      </c>
      <c r="M39" s="17">
        <v>7</v>
      </c>
      <c r="N39" s="17"/>
      <c r="O39" s="17"/>
      <c r="P39" s="17"/>
      <c r="Q39" s="17"/>
      <c r="R39" s="17"/>
      <c r="S39" s="17"/>
      <c r="T39" s="17"/>
      <c r="U39" s="17"/>
      <c r="V39" s="17"/>
      <c r="W39" s="17"/>
      <c r="X39" s="17"/>
      <c r="Y39" s="17"/>
      <c r="Z39" s="17"/>
      <c r="AA39" s="17"/>
      <c r="AB39" s="17"/>
    </row>
    <row r="40" spans="2:28" s="5" customFormat="1" ht="23.25" customHeight="1" x14ac:dyDescent="0.25">
      <c r="H40" s="38">
        <f t="shared" si="7"/>
        <v>0.3</v>
      </c>
      <c r="I40" s="39"/>
      <c r="L40" s="17" t="s">
        <v>87</v>
      </c>
      <c r="M40" s="17">
        <v>17</v>
      </c>
      <c r="N40" s="17"/>
      <c r="O40" s="17"/>
      <c r="P40" s="17"/>
      <c r="Q40" s="17"/>
      <c r="R40" s="17"/>
      <c r="S40" s="17"/>
      <c r="T40" s="17"/>
      <c r="U40" s="17"/>
      <c r="V40" s="17"/>
      <c r="W40" s="17"/>
      <c r="X40" s="17"/>
      <c r="Y40" s="17"/>
      <c r="Z40" s="17"/>
      <c r="AA40" s="17"/>
      <c r="AB40" s="17"/>
    </row>
    <row r="41" spans="2:28" s="5" customFormat="1" ht="23.25" customHeight="1" x14ac:dyDescent="0.25">
      <c r="H41" s="38">
        <f t="shared" si="7"/>
        <v>-1.6</v>
      </c>
      <c r="I41" s="39"/>
      <c r="L41" s="17" t="s">
        <v>88</v>
      </c>
      <c r="M41" s="17">
        <v>11</v>
      </c>
      <c r="N41" s="17"/>
      <c r="O41" s="17"/>
      <c r="P41" s="17"/>
      <c r="Q41" s="17"/>
      <c r="R41" s="17"/>
      <c r="S41" s="17"/>
      <c r="T41" s="17"/>
      <c r="U41" s="17"/>
      <c r="V41" s="17"/>
      <c r="W41" s="17"/>
      <c r="X41" s="17"/>
      <c r="Y41" s="17"/>
      <c r="Z41" s="17"/>
      <c r="AA41" s="17"/>
      <c r="AB41" s="17"/>
    </row>
    <row r="42" spans="2:28" s="5" customFormat="1" ht="23.25" customHeight="1" x14ac:dyDescent="0.25">
      <c r="H42" s="38">
        <f t="shared" si="7"/>
        <v>-1.4</v>
      </c>
      <c r="I42" s="39"/>
      <c r="J42" s="36"/>
      <c r="K42" s="36"/>
      <c r="L42" s="17" t="s">
        <v>89</v>
      </c>
      <c r="M42" s="17">
        <v>0</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-16</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17</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9 métiers. À l'inverse,  aucun métier ne semble pas du tout en tension (indicateur inférieur à -1). Dans ce domaine, l'indicateur de tension est de 1,7.</v>
      </c>
      <c r="C45" s="96"/>
      <c r="D45" s="96"/>
      <c r="E45" s="96"/>
      <c r="F45" s="96"/>
      <c r="G45" s="96"/>
      <c r="H45" s="96"/>
      <c r="J45" s="36"/>
      <c r="K45" s="36"/>
      <c r="L45" s="17" t="s">
        <v>92</v>
      </c>
      <c r="M45" s="17">
        <v>9</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du Havre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139</v>
      </c>
      <c r="C51" s="60">
        <v>3</v>
      </c>
      <c r="D51" s="60">
        <v>2</v>
      </c>
      <c r="E51" s="60">
        <v>1</v>
      </c>
      <c r="F51" s="60">
        <v>5</v>
      </c>
      <c r="G51" s="60">
        <v>4</v>
      </c>
      <c r="H51" s="60">
        <v>4</v>
      </c>
      <c r="L51" s="17"/>
      <c r="M51" s="17"/>
      <c r="N51" s="17"/>
      <c r="O51" s="17"/>
      <c r="P51" s="17"/>
      <c r="Q51" s="17"/>
    </row>
    <row r="52" spans="1:17" ht="24.75" customHeight="1" x14ac:dyDescent="0.25">
      <c r="A52" s="57" t="s">
        <v>27</v>
      </c>
      <c r="B52" s="61" t="s">
        <v>166</v>
      </c>
      <c r="C52" s="62">
        <v>4</v>
      </c>
      <c r="D52" s="62">
        <v>3</v>
      </c>
      <c r="E52" s="62">
        <v>2</v>
      </c>
      <c r="F52" s="62">
        <v>4</v>
      </c>
      <c r="G52" s="62">
        <v>5</v>
      </c>
      <c r="H52" s="62">
        <v>4</v>
      </c>
      <c r="L52" s="17"/>
      <c r="M52" s="17"/>
      <c r="N52" s="17"/>
      <c r="O52" s="17"/>
      <c r="P52" s="17"/>
      <c r="Q52" s="17"/>
    </row>
    <row r="53" spans="1:17" ht="24.75" customHeight="1" x14ac:dyDescent="0.25">
      <c r="A53" s="57" t="s">
        <v>25</v>
      </c>
      <c r="B53" s="61" t="s">
        <v>172</v>
      </c>
      <c r="C53" s="62">
        <v>5</v>
      </c>
      <c r="D53" s="62">
        <v>2</v>
      </c>
      <c r="E53" s="62">
        <v>1</v>
      </c>
      <c r="F53" s="62">
        <v>4</v>
      </c>
      <c r="G53" s="62">
        <v>4</v>
      </c>
      <c r="H53" s="62">
        <v>4</v>
      </c>
      <c r="L53" s="17"/>
      <c r="M53" s="17"/>
      <c r="N53" s="17"/>
      <c r="O53" s="17"/>
      <c r="P53" s="17"/>
      <c r="Q53" s="17"/>
    </row>
    <row r="54" spans="1:17" ht="24.75" customHeight="1" x14ac:dyDescent="0.25">
      <c r="A54" s="57" t="s">
        <v>24</v>
      </c>
      <c r="B54" s="61" t="s">
        <v>211</v>
      </c>
      <c r="C54" s="62">
        <v>4</v>
      </c>
      <c r="D54" s="62">
        <v>3</v>
      </c>
      <c r="E54" s="62">
        <v>1</v>
      </c>
      <c r="F54" s="62">
        <v>5</v>
      </c>
      <c r="G54" s="62">
        <v>5</v>
      </c>
      <c r="H54" s="62">
        <v>3</v>
      </c>
      <c r="L54" s="17"/>
      <c r="M54" s="17"/>
      <c r="N54" s="17"/>
      <c r="O54" s="17"/>
      <c r="P54" s="17"/>
      <c r="Q54" s="17"/>
    </row>
    <row r="55" spans="1:17" ht="24.75" customHeight="1" x14ac:dyDescent="0.25">
      <c r="A55" s="57" t="s">
        <v>23</v>
      </c>
      <c r="B55" s="61" t="s">
        <v>165</v>
      </c>
      <c r="C55" s="62">
        <v>5</v>
      </c>
      <c r="D55" s="62">
        <v>1</v>
      </c>
      <c r="E55" s="62">
        <v>3</v>
      </c>
      <c r="F55" s="62">
        <v>1</v>
      </c>
      <c r="G55" s="62">
        <v>5</v>
      </c>
      <c r="H55" s="62">
        <v>4</v>
      </c>
      <c r="L55" s="17"/>
      <c r="M55" s="17"/>
      <c r="N55" s="17"/>
      <c r="O55" s="17"/>
      <c r="P55" s="17"/>
      <c r="Q55" s="17"/>
    </row>
    <row r="56" spans="1:17" ht="24.75" customHeight="1" x14ac:dyDescent="0.25">
      <c r="A56" s="57" t="s">
        <v>22</v>
      </c>
      <c r="B56" s="61" t="s">
        <v>274</v>
      </c>
      <c r="C56" s="62">
        <v>5</v>
      </c>
      <c r="D56" s="62">
        <v>5</v>
      </c>
      <c r="E56" s="62">
        <v>5</v>
      </c>
      <c r="F56" s="62">
        <v>3</v>
      </c>
      <c r="G56" s="62">
        <v>1</v>
      </c>
      <c r="H56" s="62">
        <v>4</v>
      </c>
      <c r="L56" s="17"/>
      <c r="M56" s="17"/>
      <c r="N56" s="17"/>
      <c r="O56" s="17"/>
      <c r="P56" s="17"/>
      <c r="Q56" s="17"/>
    </row>
    <row r="57" spans="1:17" ht="24.75" customHeight="1" x14ac:dyDescent="0.25">
      <c r="A57" s="57" t="s">
        <v>21</v>
      </c>
      <c r="B57" s="61" t="s">
        <v>304</v>
      </c>
      <c r="C57" s="62">
        <v>2</v>
      </c>
      <c r="D57" s="62">
        <v>1</v>
      </c>
      <c r="E57" s="62">
        <v>1</v>
      </c>
      <c r="F57" s="62">
        <v>5</v>
      </c>
      <c r="G57" s="62">
        <v>2</v>
      </c>
      <c r="H57" s="62">
        <v>1</v>
      </c>
      <c r="L57" s="17"/>
      <c r="M57" s="17"/>
      <c r="N57" s="17"/>
      <c r="O57" s="17"/>
      <c r="P57" s="17"/>
      <c r="Q57" s="17"/>
    </row>
    <row r="58" spans="1:17" ht="24.75" customHeight="1" x14ac:dyDescent="0.25">
      <c r="A58" s="57" t="s">
        <v>20</v>
      </c>
      <c r="B58" s="61" t="s">
        <v>213</v>
      </c>
      <c r="C58" s="62">
        <v>5</v>
      </c>
      <c r="D58" s="62">
        <v>5</v>
      </c>
      <c r="E58" s="62">
        <v>5</v>
      </c>
      <c r="F58" s="62">
        <v>2</v>
      </c>
      <c r="G58" s="62">
        <v>1</v>
      </c>
      <c r="H58" s="62">
        <v>5</v>
      </c>
      <c r="L58" s="17"/>
      <c r="M58" s="17"/>
      <c r="N58" s="17"/>
      <c r="O58" s="17"/>
      <c r="P58" s="17"/>
      <c r="Q58" s="17"/>
    </row>
    <row r="59" spans="1:17" ht="24.75" customHeight="1" x14ac:dyDescent="0.25">
      <c r="A59" s="57" t="s">
        <v>19</v>
      </c>
      <c r="B59" s="61" t="s">
        <v>210</v>
      </c>
      <c r="C59" s="62">
        <v>1</v>
      </c>
      <c r="D59" s="62">
        <v>2</v>
      </c>
      <c r="E59" s="62">
        <v>1</v>
      </c>
      <c r="F59" s="62">
        <v>5</v>
      </c>
      <c r="G59" s="62">
        <v>4</v>
      </c>
      <c r="H59" s="62">
        <v>4</v>
      </c>
      <c r="L59" s="17"/>
      <c r="M59" s="17"/>
      <c r="N59" s="17"/>
      <c r="O59" s="17"/>
      <c r="P59" s="17"/>
      <c r="Q59" s="17"/>
    </row>
    <row r="60" spans="1:17" ht="24.75" customHeight="1" x14ac:dyDescent="0.25">
      <c r="A60" s="57" t="s">
        <v>18</v>
      </c>
      <c r="B60" s="61" t="s">
        <v>202</v>
      </c>
      <c r="C60" s="62">
        <v>1</v>
      </c>
      <c r="D60" s="62">
        <v>5</v>
      </c>
      <c r="E60" s="62">
        <v>4</v>
      </c>
      <c r="F60" s="62">
        <v>5</v>
      </c>
      <c r="G60" s="62">
        <v>3</v>
      </c>
      <c r="H60" s="62">
        <v>2</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du Havre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Ingénierie et études du BTP </v>
      </c>
      <c r="C69" s="63">
        <f>IF(N69=". ",0,IF(AND(N69&gt;0,N69&lt;5),"ND",N69))</f>
        <v>19</v>
      </c>
      <c r="D69" s="58">
        <f>IF(O69=". ",0,IF(AND(O69&gt;0,O69&lt;5),"ND",O69))</f>
        <v>25</v>
      </c>
      <c r="E69" s="64">
        <f t="shared" ref="E69:E78" si="9">IF(P69=". ",0,P69)</f>
        <v>59</v>
      </c>
      <c r="F69" s="65">
        <f>IF(OR(R69=0,R69=". "),"-",IF(P69=". ",0,P69)/R69-1)</f>
        <v>0.28260869565217384</v>
      </c>
      <c r="G69" s="58">
        <f>IF(Q69=". ",0,Q69)</f>
        <v>2</v>
      </c>
      <c r="H69" s="66">
        <f>IF(OR(S69=0,S69=". "),"-",IF(P69=". ",0,P69)/S69)</f>
        <v>1.84375</v>
      </c>
      <c r="L69" s="17"/>
      <c r="M69" s="17" t="s">
        <v>139</v>
      </c>
      <c r="N69" s="17">
        <v>19</v>
      </c>
      <c r="O69" s="17">
        <v>25</v>
      </c>
      <c r="P69" s="17">
        <v>59</v>
      </c>
      <c r="Q69" s="17">
        <v>2</v>
      </c>
      <c r="R69" s="17">
        <v>46</v>
      </c>
      <c r="S69" s="17">
        <v>32</v>
      </c>
    </row>
    <row r="70" spans="1:19" ht="24.75" customHeight="1" x14ac:dyDescent="0.25">
      <c r="A70" s="57" t="s">
        <v>27</v>
      </c>
      <c r="B70" s="61" t="str">
        <f t="shared" si="8"/>
        <v xml:space="preserve">Direction de chantier du BTP </v>
      </c>
      <c r="C70" s="67">
        <f t="shared" ref="C70:D78" si="10">IF(N70=". ",0,IF(AND(N70&gt;0,N70&lt;5),"ND",N70))</f>
        <v>19</v>
      </c>
      <c r="D70" s="68">
        <f t="shared" si="10"/>
        <v>39</v>
      </c>
      <c r="E70" s="69">
        <f t="shared" si="9"/>
        <v>54</v>
      </c>
      <c r="F70" s="70">
        <f t="shared" ref="F70:F78" si="11">IF(OR(R70=0,R70=". "),"-",IF(P70=". ",0,P70)/R70-1)</f>
        <v>0.28571428571428581</v>
      </c>
      <c r="G70" s="68">
        <f t="shared" ref="G70:G78" si="12">IF(Q70=". ",0,Q70)</f>
        <v>4</v>
      </c>
      <c r="H70" s="71">
        <f t="shared" ref="H70:H78" si="13">IF(OR(S70=0,S70=". "),"-",IF(P70=". ",0,P70)/S70)</f>
        <v>2.16</v>
      </c>
      <c r="L70" s="17"/>
      <c r="M70" s="17" t="s">
        <v>166</v>
      </c>
      <c r="N70" s="17">
        <v>19</v>
      </c>
      <c r="O70" s="17">
        <v>39</v>
      </c>
      <c r="P70" s="17">
        <v>54</v>
      </c>
      <c r="Q70" s="17">
        <v>4</v>
      </c>
      <c r="R70" s="17">
        <v>42</v>
      </c>
      <c r="S70" s="17">
        <v>25</v>
      </c>
    </row>
    <row r="71" spans="1:19" ht="24.75" customHeight="1" x14ac:dyDescent="0.25">
      <c r="A71" s="57" t="s">
        <v>25</v>
      </c>
      <c r="B71" s="61" t="str">
        <f t="shared" si="8"/>
        <v xml:space="preserve">Installation et maintenance en froid, conditionnement d'air </v>
      </c>
      <c r="C71" s="67">
        <f t="shared" si="10"/>
        <v>13</v>
      </c>
      <c r="D71" s="68">
        <f t="shared" si="10"/>
        <v>18</v>
      </c>
      <c r="E71" s="69">
        <f t="shared" si="9"/>
        <v>91</v>
      </c>
      <c r="F71" s="70">
        <f t="shared" si="11"/>
        <v>2.7916666666666665</v>
      </c>
      <c r="G71" s="68">
        <f t="shared" si="12"/>
        <v>4</v>
      </c>
      <c r="H71" s="71">
        <f t="shared" si="13"/>
        <v>4.333333333333333</v>
      </c>
      <c r="L71" s="17"/>
      <c r="M71" s="17" t="s">
        <v>172</v>
      </c>
      <c r="N71" s="17">
        <v>13</v>
      </c>
      <c r="O71" s="17">
        <v>18</v>
      </c>
      <c r="P71" s="17">
        <v>91</v>
      </c>
      <c r="Q71" s="17">
        <v>4</v>
      </c>
      <c r="R71" s="17">
        <v>24</v>
      </c>
      <c r="S71" s="17">
        <v>21</v>
      </c>
    </row>
    <row r="72" spans="1:19" ht="24.75" customHeight="1" x14ac:dyDescent="0.25">
      <c r="A72" s="57" t="s">
        <v>24</v>
      </c>
      <c r="B72" s="61" t="str">
        <f t="shared" si="8"/>
        <v xml:space="preserve">Conduite de travaux du BTP </v>
      </c>
      <c r="C72" s="67">
        <f t="shared" si="10"/>
        <v>22</v>
      </c>
      <c r="D72" s="68">
        <f t="shared" si="10"/>
        <v>34</v>
      </c>
      <c r="E72" s="69">
        <f t="shared" si="9"/>
        <v>54</v>
      </c>
      <c r="F72" s="70">
        <f t="shared" si="11"/>
        <v>0.54285714285714293</v>
      </c>
      <c r="G72" s="68">
        <f t="shared" si="12"/>
        <v>2</v>
      </c>
      <c r="H72" s="71">
        <f t="shared" si="13"/>
        <v>1.3170731707317074</v>
      </c>
      <c r="L72" s="17"/>
      <c r="M72" s="17" t="s">
        <v>211</v>
      </c>
      <c r="N72" s="17">
        <v>22</v>
      </c>
      <c r="O72" s="17">
        <v>34</v>
      </c>
      <c r="P72" s="17">
        <v>54</v>
      </c>
      <c r="Q72" s="17">
        <v>2</v>
      </c>
      <c r="R72" s="17">
        <v>35</v>
      </c>
      <c r="S72" s="17">
        <v>41</v>
      </c>
    </row>
    <row r="73" spans="1:19" ht="24.75" customHeight="1" x14ac:dyDescent="0.25">
      <c r="A73" s="57" t="s">
        <v>23</v>
      </c>
      <c r="B73" s="61" t="str">
        <f t="shared" si="8"/>
        <v xml:space="preserve">Dessin BTP </v>
      </c>
      <c r="C73" s="67">
        <f t="shared" si="10"/>
        <v>12</v>
      </c>
      <c r="D73" s="68">
        <f t="shared" si="10"/>
        <v>21</v>
      </c>
      <c r="E73" s="69">
        <f t="shared" si="9"/>
        <v>13</v>
      </c>
      <c r="F73" s="70">
        <f t="shared" si="11"/>
        <v>-0.31578947368421051</v>
      </c>
      <c r="G73" s="68">
        <f t="shared" si="12"/>
        <v>0</v>
      </c>
      <c r="H73" s="71">
        <f t="shared" si="13"/>
        <v>0.8125</v>
      </c>
      <c r="L73" s="17"/>
      <c r="M73" s="17" t="s">
        <v>165</v>
      </c>
      <c r="N73" s="17">
        <v>12</v>
      </c>
      <c r="O73" s="17">
        <v>21</v>
      </c>
      <c r="P73" s="17">
        <v>13</v>
      </c>
      <c r="Q73" s="17" t="s">
        <v>95</v>
      </c>
      <c r="R73" s="17">
        <v>19</v>
      </c>
      <c r="S73" s="17">
        <v>16</v>
      </c>
    </row>
    <row r="74" spans="1:19" ht="24.75" customHeight="1" x14ac:dyDescent="0.25">
      <c r="A74" s="57" t="s">
        <v>22</v>
      </c>
      <c r="B74" s="61" t="str">
        <f t="shared" si="8"/>
        <v xml:space="preserve">Construction de routes et voies </v>
      </c>
      <c r="C74" s="67">
        <f t="shared" si="10"/>
        <v>19</v>
      </c>
      <c r="D74" s="68">
        <f t="shared" si="10"/>
        <v>36</v>
      </c>
      <c r="E74" s="69">
        <f t="shared" si="9"/>
        <v>71</v>
      </c>
      <c r="F74" s="70">
        <f t="shared" si="11"/>
        <v>0.77499999999999991</v>
      </c>
      <c r="G74" s="68">
        <f t="shared" si="12"/>
        <v>3</v>
      </c>
      <c r="H74" s="71">
        <f t="shared" si="13"/>
        <v>2.5357142857142856</v>
      </c>
      <c r="L74" s="17"/>
      <c r="M74" s="17" t="s">
        <v>274</v>
      </c>
      <c r="N74" s="17">
        <v>19</v>
      </c>
      <c r="O74" s="17">
        <v>36</v>
      </c>
      <c r="P74" s="17">
        <v>71</v>
      </c>
      <c r="Q74" s="17">
        <v>3</v>
      </c>
      <c r="R74" s="17">
        <v>40</v>
      </c>
      <c r="S74" s="17">
        <v>28</v>
      </c>
    </row>
    <row r="75" spans="1:19" ht="24.75" customHeight="1" x14ac:dyDescent="0.25">
      <c r="A75" s="57" t="s">
        <v>21</v>
      </c>
      <c r="B75" s="61" t="str">
        <f t="shared" si="8"/>
        <v xml:space="preserve">Contrôle de gestion </v>
      </c>
      <c r="C75" s="67">
        <f t="shared" si="10"/>
        <v>12</v>
      </c>
      <c r="D75" s="68">
        <f t="shared" si="10"/>
        <v>21</v>
      </c>
      <c r="E75" s="69">
        <f t="shared" si="9"/>
        <v>33</v>
      </c>
      <c r="F75" s="70">
        <f t="shared" si="11"/>
        <v>1.0625</v>
      </c>
      <c r="G75" s="68">
        <f t="shared" si="12"/>
        <v>4</v>
      </c>
      <c r="H75" s="71">
        <f t="shared" si="13"/>
        <v>2.0625</v>
      </c>
      <c r="L75" s="17"/>
      <c r="M75" s="17" t="s">
        <v>304</v>
      </c>
      <c r="N75" s="17">
        <v>12</v>
      </c>
      <c r="O75" s="17">
        <v>21</v>
      </c>
      <c r="P75" s="17">
        <v>33</v>
      </c>
      <c r="Q75" s="17">
        <v>4</v>
      </c>
      <c r="R75" s="17">
        <v>16</v>
      </c>
      <c r="S75" s="17">
        <v>16</v>
      </c>
    </row>
    <row r="76" spans="1:19" ht="24.75" customHeight="1" x14ac:dyDescent="0.25">
      <c r="A76" s="57" t="s">
        <v>20</v>
      </c>
      <c r="B76" s="61" t="str">
        <f t="shared" si="8"/>
        <v xml:space="preserve">Construction en béton </v>
      </c>
      <c r="C76" s="67">
        <f t="shared" si="10"/>
        <v>51</v>
      </c>
      <c r="D76" s="68">
        <f t="shared" si="10"/>
        <v>100</v>
      </c>
      <c r="E76" s="69">
        <f t="shared" si="9"/>
        <v>137</v>
      </c>
      <c r="F76" s="70">
        <f t="shared" si="11"/>
        <v>0.35643564356435653</v>
      </c>
      <c r="G76" s="68">
        <f t="shared" si="12"/>
        <v>4</v>
      </c>
      <c r="H76" s="71">
        <f t="shared" si="13"/>
        <v>1.7124999999999999</v>
      </c>
      <c r="L76" s="17"/>
      <c r="M76" s="17" t="s">
        <v>213</v>
      </c>
      <c r="N76" s="17">
        <v>51</v>
      </c>
      <c r="O76" s="17">
        <v>100</v>
      </c>
      <c r="P76" s="17">
        <v>137</v>
      </c>
      <c r="Q76" s="17">
        <v>4</v>
      </c>
      <c r="R76" s="17">
        <v>101</v>
      </c>
      <c r="S76" s="17">
        <v>80</v>
      </c>
    </row>
    <row r="77" spans="1:19" ht="24.75" customHeight="1" x14ac:dyDescent="0.25">
      <c r="A77" s="57" t="s">
        <v>19</v>
      </c>
      <c r="B77" s="61" t="str">
        <f t="shared" si="8"/>
        <v xml:space="preserve">Intervention technique qualité en mécanique et travail des métaux </v>
      </c>
      <c r="C77" s="67">
        <f t="shared" si="10"/>
        <v>14</v>
      </c>
      <c r="D77" s="68">
        <f t="shared" si="10"/>
        <v>28</v>
      </c>
      <c r="E77" s="69">
        <f t="shared" si="9"/>
        <v>25</v>
      </c>
      <c r="F77" s="70">
        <f t="shared" si="11"/>
        <v>-0.44444444444444442</v>
      </c>
      <c r="G77" s="68">
        <f t="shared" si="12"/>
        <v>0</v>
      </c>
      <c r="H77" s="71">
        <f t="shared" si="13"/>
        <v>1.25</v>
      </c>
      <c r="L77" s="17"/>
      <c r="M77" s="17" t="s">
        <v>210</v>
      </c>
      <c r="N77" s="17">
        <v>14</v>
      </c>
      <c r="O77" s="17">
        <v>28</v>
      </c>
      <c r="P77" s="17">
        <v>25</v>
      </c>
      <c r="Q77" s="17" t="s">
        <v>95</v>
      </c>
      <c r="R77" s="17">
        <v>45</v>
      </c>
      <c r="S77" s="17">
        <v>20</v>
      </c>
    </row>
    <row r="78" spans="1:19" ht="24.75" customHeight="1" x14ac:dyDescent="0.25">
      <c r="A78" s="57" t="s">
        <v>18</v>
      </c>
      <c r="B78" s="61" t="str">
        <f t="shared" si="8"/>
        <v xml:space="preserve">Conduite d'équipement d'usinage </v>
      </c>
      <c r="C78" s="67">
        <f t="shared" si="10"/>
        <v>11</v>
      </c>
      <c r="D78" s="68">
        <f t="shared" si="10"/>
        <v>20</v>
      </c>
      <c r="E78" s="69">
        <f t="shared" si="9"/>
        <v>49</v>
      </c>
      <c r="F78" s="70">
        <f t="shared" si="11"/>
        <v>1.4500000000000002</v>
      </c>
      <c r="G78" s="68">
        <f t="shared" si="12"/>
        <v>4</v>
      </c>
      <c r="H78" s="71">
        <f t="shared" si="13"/>
        <v>1.6896551724137931</v>
      </c>
      <c r="L78" s="17"/>
      <c r="M78" s="17" t="s">
        <v>202</v>
      </c>
      <c r="N78" s="17">
        <v>11</v>
      </c>
      <c r="O78" s="17">
        <v>20</v>
      </c>
      <c r="P78" s="17">
        <v>49</v>
      </c>
      <c r="Q78" s="17">
        <v>4</v>
      </c>
      <c r="R78" s="17">
        <v>20</v>
      </c>
      <c r="S78" s="17">
        <v>29</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19" priority="6" operator="equal">
      <formula>5</formula>
    </cfRule>
    <cfRule type="cellIs" dxfId="218" priority="7" operator="equal">
      <formula>4</formula>
    </cfRule>
    <cfRule type="cellIs" dxfId="217" priority="8" operator="equal">
      <formula>3</formula>
    </cfRule>
    <cfRule type="cellIs" dxfId="216" priority="9" operator="equal">
      <formula>2</formula>
    </cfRule>
    <cfRule type="cellIs" dxfId="215" priority="10" operator="equal">
      <formula>1</formula>
    </cfRule>
  </conditionalFormatting>
  <conditionalFormatting sqref="F51:F60">
    <cfRule type="cellIs" dxfId="214" priority="1" operator="equal">
      <formula>5</formula>
    </cfRule>
    <cfRule type="cellIs" dxfId="213" priority="2" operator="equal">
      <formula>4</formula>
    </cfRule>
    <cfRule type="cellIs" dxfId="212" priority="3" operator="equal">
      <formula>3</formula>
    </cfRule>
    <cfRule type="cellIs" dxfId="211" priority="4" operator="equal">
      <formula>2</formula>
    </cfRule>
    <cfRule type="cellIs" dxfId="210" priority="5" operator="equal">
      <formula>1</formula>
    </cfRule>
  </conditionalFormatting>
  <pageMargins left="0.25" right="0.25" top="0.75" bottom="0.75" header="0.3" footer="0.3"/>
  <pageSetup paperSize="9" orientation="portrait"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146</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12</v>
      </c>
      <c r="N17" s="5">
        <v>1</v>
      </c>
      <c r="O17" s="5">
        <v>5</v>
      </c>
      <c r="P17" s="5">
        <v>7</v>
      </c>
      <c r="Q17" s="5">
        <v>5</v>
      </c>
      <c r="R17" s="22">
        <f>Q17/SUM(M17:Q17)+0.0000001</f>
        <v>0.16666676666666666</v>
      </c>
      <c r="S17" s="11" t="s">
        <v>3</v>
      </c>
      <c r="T17" s="17">
        <v>1</v>
      </c>
      <c r="U17" s="21">
        <f>LARGE($R$17:$R$30,T17)</f>
        <v>0.16666676666666666</v>
      </c>
      <c r="V17" s="17" t="str">
        <f>VLOOKUP(U17,$R$17:$S$30,2,FALSE)</f>
        <v>Agriculture et pêche, espaces naturels et espaces verts, soins aux animaux</v>
      </c>
      <c r="W17" s="41">
        <f>VLOOKUP(VLOOKUP(V17,$T$2:$U$15,2,FALSE),$L$17:$Q$31,2,FALSE)</f>
        <v>12</v>
      </c>
      <c r="X17" s="41">
        <f>VLOOKUP(VLOOKUP(V17,$T$2:$U$15,2,FALSE),$L$17:$Q$31,3,FALSE)</f>
        <v>1</v>
      </c>
      <c r="Y17" s="41">
        <f>VLOOKUP(VLOOKUP(V17,$T$2:$U$15,2,FALSE),$L$17:$Q$31,4,FALSE)</f>
        <v>5</v>
      </c>
      <c r="Z17" s="41">
        <f t="shared" ref="Z17:Z30" si="0">VLOOKUP(VLOOKUP(V17,$T$2:$U$15,2,FALSE),$L$17:$Q$31,5,FALSE)</f>
        <v>7</v>
      </c>
      <c r="AA17" s="41">
        <f t="shared" ref="AA17:AA30" si="1">VLOOKUP(VLOOKUP(V17,$T$2:$U$15,2,FALSE),$L$17:$Q$31,6,FALSE)</f>
        <v>5</v>
      </c>
      <c r="AG17" s="25"/>
      <c r="AH17" s="25"/>
      <c r="AI17" s="25"/>
    </row>
    <row r="18" spans="1:35" x14ac:dyDescent="0.25">
      <c r="A18" s="94"/>
      <c r="B18" s="94"/>
      <c r="C18" s="94"/>
      <c r="D18" s="94"/>
      <c r="E18" s="94"/>
      <c r="F18" s="94"/>
      <c r="G18" s="94"/>
      <c r="H18" s="94"/>
      <c r="I18" s="25"/>
      <c r="J18" s="25"/>
      <c r="K18" s="11"/>
      <c r="L18" s="17" t="s">
        <v>80</v>
      </c>
      <c r="M18" s="17">
        <v>12</v>
      </c>
      <c r="N18" s="17">
        <v>1</v>
      </c>
      <c r="O18" s="17">
        <v>1</v>
      </c>
      <c r="P18" s="17">
        <v>5</v>
      </c>
      <c r="Q18" s="17">
        <v>0</v>
      </c>
      <c r="R18" s="22">
        <f>Q18/SUM(M18:Q18)+0.0000002</f>
        <v>1.9999999999999999E-7</v>
      </c>
      <c r="S18" s="11" t="s">
        <v>4</v>
      </c>
      <c r="T18" s="17">
        <v>2</v>
      </c>
      <c r="U18" s="21">
        <f t="shared" ref="U18:U30" si="2">LARGE($R$17:$R$30,T18)</f>
        <v>0.156251</v>
      </c>
      <c r="V18" s="17" t="str">
        <f t="shared" ref="V18:V30" si="3">VLOOKUP(U18,$R$17:$S$30,2,FALSE)</f>
        <v>Santé</v>
      </c>
      <c r="W18" s="41">
        <f>VLOOKUP(VLOOKUP(V18,$T$2:$U$15,2,FALSE),$L$17:$Q$30,2,FALSE)</f>
        <v>4</v>
      </c>
      <c r="X18" s="41">
        <f t="shared" ref="X18:X30" si="4">VLOOKUP(VLOOKUP(V18,$T$2:$U$15,2,FALSE),$L$17:$Q$30,3,FALSE)</f>
        <v>4</v>
      </c>
      <c r="Y18" s="41">
        <f t="shared" ref="Y18:Y30" si="5">VLOOKUP(VLOOKUP(V18,$T$2:$U$15,2,FALSE),$L$17:$Q$30,4,FALSE)</f>
        <v>3</v>
      </c>
      <c r="Z18" s="41">
        <f t="shared" si="0"/>
        <v>16</v>
      </c>
      <c r="AA18" s="41">
        <f t="shared" si="1"/>
        <v>5</v>
      </c>
      <c r="AG18" s="25"/>
      <c r="AH18" s="25"/>
      <c r="AI18" s="25"/>
    </row>
    <row r="19" spans="1:35" ht="9.75" customHeight="1" x14ac:dyDescent="0.25">
      <c r="A19" s="94"/>
      <c r="B19" s="94"/>
      <c r="C19" s="94"/>
      <c r="D19" s="94"/>
      <c r="E19" s="94"/>
      <c r="F19" s="94"/>
      <c r="G19" s="94"/>
      <c r="H19" s="94"/>
      <c r="I19" s="25"/>
      <c r="J19" s="25"/>
      <c r="K19" s="11"/>
      <c r="L19" s="17" t="s">
        <v>81</v>
      </c>
      <c r="M19" s="17">
        <v>16</v>
      </c>
      <c r="N19" s="17">
        <v>0</v>
      </c>
      <c r="O19" s="17">
        <v>0</v>
      </c>
      <c r="P19" s="17">
        <v>8</v>
      </c>
      <c r="Q19" s="17">
        <v>1</v>
      </c>
      <c r="R19" s="22">
        <f>Q19/SUM(M19:Q19)+0.0000003</f>
        <v>4.0000300000000003E-2</v>
      </c>
      <c r="S19" s="11" t="s">
        <v>5</v>
      </c>
      <c r="T19" s="17">
        <v>3</v>
      </c>
      <c r="U19" s="21">
        <f t="shared" si="2"/>
        <v>7.8947968421052631E-2</v>
      </c>
      <c r="V19" s="17" t="str">
        <f t="shared" si="3"/>
        <v>Construction, bâtiment et travaux publics</v>
      </c>
      <c r="W19" s="41">
        <f t="shared" ref="W19:W30" si="6">VLOOKUP(VLOOKUP(V19,$T$2:$U$15,2,FALSE),$L$17:$Q$30,2,FALSE)</f>
        <v>18</v>
      </c>
      <c r="X19" s="41">
        <f t="shared" si="4"/>
        <v>1</v>
      </c>
      <c r="Y19" s="41">
        <f t="shared" si="5"/>
        <v>4</v>
      </c>
      <c r="Z19" s="41">
        <f t="shared" si="0"/>
        <v>12</v>
      </c>
      <c r="AA19" s="41">
        <f t="shared" si="1"/>
        <v>3</v>
      </c>
      <c r="AG19" s="25"/>
      <c r="AH19" s="25"/>
      <c r="AI19" s="25"/>
    </row>
    <row r="20" spans="1:35" ht="18.75" customHeight="1" x14ac:dyDescent="0.25">
      <c r="E20" s="19"/>
      <c r="I20" s="25"/>
      <c r="J20" s="25"/>
      <c r="K20" s="11"/>
      <c r="L20" s="17" t="s">
        <v>82</v>
      </c>
      <c r="M20" s="17">
        <v>14</v>
      </c>
      <c r="N20" s="17">
        <v>4</v>
      </c>
      <c r="O20" s="17">
        <v>7</v>
      </c>
      <c r="P20" s="17">
        <v>13</v>
      </c>
      <c r="Q20" s="17">
        <v>1</v>
      </c>
      <c r="R20" s="22">
        <f>Q20/SUM(M20:Q20)+0.0000004</f>
        <v>2.5641425641025641E-2</v>
      </c>
      <c r="S20" s="11" t="s">
        <v>6</v>
      </c>
      <c r="T20" s="17">
        <v>4</v>
      </c>
      <c r="U20" s="21">
        <f t="shared" si="2"/>
        <v>6.8183118181818173E-2</v>
      </c>
      <c r="V20" s="17" t="str">
        <f t="shared" si="3"/>
        <v>Support à l'entreprise</v>
      </c>
      <c r="W20" s="41">
        <f t="shared" si="6"/>
        <v>31</v>
      </c>
      <c r="X20" s="41">
        <f t="shared" si="4"/>
        <v>4</v>
      </c>
      <c r="Y20" s="41">
        <f t="shared" si="5"/>
        <v>4</v>
      </c>
      <c r="Z20" s="41">
        <f t="shared" si="0"/>
        <v>2</v>
      </c>
      <c r="AA20" s="41">
        <f t="shared" si="1"/>
        <v>3</v>
      </c>
      <c r="AG20" s="25"/>
      <c r="AH20" s="25"/>
      <c r="AI20" s="25"/>
    </row>
    <row r="21" spans="1:35" ht="16.5" customHeight="1" x14ac:dyDescent="0.3">
      <c r="B21" s="46" t="s">
        <v>179</v>
      </c>
      <c r="E21" s="19"/>
      <c r="I21" s="25"/>
      <c r="J21" s="25"/>
      <c r="K21" s="11"/>
      <c r="L21" s="17" t="s">
        <v>83</v>
      </c>
      <c r="M21" s="17">
        <v>21</v>
      </c>
      <c r="N21" s="17">
        <v>0</v>
      </c>
      <c r="O21" s="17">
        <v>0</v>
      </c>
      <c r="P21" s="17">
        <v>2</v>
      </c>
      <c r="Q21" s="17">
        <v>0</v>
      </c>
      <c r="R21" s="22">
        <f>Q21/SUM(M21:Q21)+0.0000005</f>
        <v>4.9999999999999998E-7</v>
      </c>
      <c r="S21" s="11" t="s">
        <v>7</v>
      </c>
      <c r="T21" s="17">
        <v>5</v>
      </c>
      <c r="U21" s="21">
        <f t="shared" si="2"/>
        <v>6.6667366666666672E-2</v>
      </c>
      <c r="V21" s="17" t="str">
        <f t="shared" si="3"/>
        <v>Hôtellerie-restauration, tourisme, loisirs et animation</v>
      </c>
      <c r="W21" s="41">
        <f t="shared" si="6"/>
        <v>11</v>
      </c>
      <c r="X21" s="41">
        <f t="shared" si="4"/>
        <v>1</v>
      </c>
      <c r="Y21" s="41">
        <f t="shared" si="5"/>
        <v>6</v>
      </c>
      <c r="Z21" s="41">
        <f t="shared" si="0"/>
        <v>10</v>
      </c>
      <c r="AA21" s="41">
        <f t="shared" si="1"/>
        <v>2</v>
      </c>
      <c r="AG21" s="25"/>
      <c r="AH21" s="25"/>
      <c r="AI21" s="25"/>
    </row>
    <row r="22" spans="1:35" ht="16.5" customHeight="1" x14ac:dyDescent="0.25">
      <c r="E22" s="19"/>
      <c r="I22" s="25"/>
      <c r="J22" s="25"/>
      <c r="K22" s="11"/>
      <c r="L22" s="17" t="s">
        <v>84</v>
      </c>
      <c r="M22" s="17">
        <v>18</v>
      </c>
      <c r="N22" s="17">
        <v>1</v>
      </c>
      <c r="O22" s="17">
        <v>4</v>
      </c>
      <c r="P22" s="17">
        <v>12</v>
      </c>
      <c r="Q22" s="17">
        <v>3</v>
      </c>
      <c r="R22" s="22">
        <f>Q22/SUM(M22:Q22)+0.0000006</f>
        <v>7.8947968421052631E-2</v>
      </c>
      <c r="S22" s="11" t="s">
        <v>8</v>
      </c>
      <c r="T22" s="17">
        <v>6</v>
      </c>
      <c r="U22" s="21">
        <f t="shared" si="2"/>
        <v>4.0000300000000003E-2</v>
      </c>
      <c r="V22" s="17" t="str">
        <f t="shared" si="3"/>
        <v>Banque, assurance, immobilier</v>
      </c>
      <c r="W22" s="41">
        <f t="shared" si="6"/>
        <v>16</v>
      </c>
      <c r="X22" s="41">
        <f t="shared" si="4"/>
        <v>0</v>
      </c>
      <c r="Y22" s="41">
        <f t="shared" si="5"/>
        <v>0</v>
      </c>
      <c r="Z22" s="41">
        <f t="shared" si="0"/>
        <v>8</v>
      </c>
      <c r="AA22" s="41">
        <f t="shared" si="1"/>
        <v>1</v>
      </c>
      <c r="AG22" s="25"/>
      <c r="AH22" s="25"/>
      <c r="AI22" s="25"/>
    </row>
    <row r="23" spans="1:35" ht="16.5" customHeight="1" x14ac:dyDescent="0.25">
      <c r="B23" t="s">
        <v>114</v>
      </c>
      <c r="H23" s="95"/>
      <c r="I23" s="25"/>
      <c r="J23" s="25"/>
      <c r="K23" s="11"/>
      <c r="L23" s="17" t="s">
        <v>85</v>
      </c>
      <c r="M23" s="17">
        <v>11</v>
      </c>
      <c r="N23" s="17">
        <v>1</v>
      </c>
      <c r="O23" s="17">
        <v>6</v>
      </c>
      <c r="P23" s="17">
        <v>10</v>
      </c>
      <c r="Q23" s="17">
        <v>2</v>
      </c>
      <c r="R23" s="22">
        <f>Q23/SUM(M23:Q23)+0.0000007</f>
        <v>6.6667366666666672E-2</v>
      </c>
      <c r="S23" s="11" t="s">
        <v>9</v>
      </c>
      <c r="T23" s="17">
        <v>7</v>
      </c>
      <c r="U23" s="21">
        <f t="shared" si="2"/>
        <v>2.7028427027027027E-2</v>
      </c>
      <c r="V23" s="17" t="str">
        <f t="shared" si="3"/>
        <v>Transport et logistique</v>
      </c>
      <c r="W23" s="41">
        <f t="shared" si="6"/>
        <v>26</v>
      </c>
      <c r="X23" s="41">
        <f t="shared" si="4"/>
        <v>0</v>
      </c>
      <c r="Y23" s="41">
        <f t="shared" si="5"/>
        <v>9</v>
      </c>
      <c r="Z23" s="41">
        <f t="shared" si="0"/>
        <v>1</v>
      </c>
      <c r="AA23" s="41">
        <f t="shared" si="1"/>
        <v>1</v>
      </c>
      <c r="AG23" s="25"/>
      <c r="AH23" s="25"/>
      <c r="AI23" s="25"/>
    </row>
    <row r="24" spans="1:35" ht="6.75" customHeight="1" x14ac:dyDescent="0.25">
      <c r="H24" s="95"/>
      <c r="I24" s="25"/>
      <c r="J24" s="25"/>
      <c r="K24" s="11"/>
      <c r="L24" s="17" t="s">
        <v>86</v>
      </c>
      <c r="M24" s="17">
        <v>49</v>
      </c>
      <c r="N24" s="17">
        <v>9</v>
      </c>
      <c r="O24" s="17">
        <v>8</v>
      </c>
      <c r="P24" s="17">
        <v>26</v>
      </c>
      <c r="Q24" s="17">
        <v>2</v>
      </c>
      <c r="R24" s="22">
        <f>Q24/SUM(M24:Q24)+0.0000008</f>
        <v>2.1277395744680849E-2</v>
      </c>
      <c r="S24" s="11" t="s">
        <v>1</v>
      </c>
      <c r="T24" s="17">
        <v>8</v>
      </c>
      <c r="U24" s="21">
        <f t="shared" si="2"/>
        <v>2.5641425641025641E-2</v>
      </c>
      <c r="V24" s="17" t="str">
        <f t="shared" si="3"/>
        <v>Commerce, vente et grande distribution</v>
      </c>
      <c r="W24" s="41">
        <f t="shared" si="6"/>
        <v>14</v>
      </c>
      <c r="X24" s="41">
        <f t="shared" si="4"/>
        <v>4</v>
      </c>
      <c r="Y24" s="41">
        <f t="shared" si="5"/>
        <v>7</v>
      </c>
      <c r="Z24" s="41">
        <f t="shared" si="0"/>
        <v>13</v>
      </c>
      <c r="AA24" s="41">
        <f t="shared" si="1"/>
        <v>1</v>
      </c>
      <c r="AG24" s="25"/>
      <c r="AH24" s="25"/>
      <c r="AI24" s="25"/>
    </row>
    <row r="25" spans="1:35" ht="12.75" customHeight="1" x14ac:dyDescent="0.25">
      <c r="A25" s="9" t="s">
        <v>36</v>
      </c>
      <c r="B25" s="12" t="s">
        <v>115</v>
      </c>
      <c r="G25" s="33"/>
      <c r="H25" s="95"/>
      <c r="I25" s="25"/>
      <c r="J25" s="25"/>
      <c r="K25" s="11"/>
      <c r="L25" s="17" t="s">
        <v>87</v>
      </c>
      <c r="M25" s="17">
        <v>7</v>
      </c>
      <c r="N25" s="17">
        <v>10</v>
      </c>
      <c r="O25" s="17">
        <v>3</v>
      </c>
      <c r="P25" s="17">
        <v>8</v>
      </c>
      <c r="Q25" s="17">
        <v>0</v>
      </c>
      <c r="R25" s="22">
        <f>Q25/SUM(M25:Q25)+0.0000009</f>
        <v>8.9999999999999996E-7</v>
      </c>
      <c r="S25" s="11" t="s">
        <v>10</v>
      </c>
      <c r="T25" s="17">
        <v>9</v>
      </c>
      <c r="U25" s="21">
        <f t="shared" si="2"/>
        <v>2.1277395744680849E-2</v>
      </c>
      <c r="V25" s="17" t="str">
        <f t="shared" si="3"/>
        <v>Industrie</v>
      </c>
      <c r="W25" s="41">
        <f t="shared" si="6"/>
        <v>49</v>
      </c>
      <c r="X25" s="41">
        <f t="shared" si="4"/>
        <v>9</v>
      </c>
      <c r="Y25" s="41">
        <f t="shared" si="5"/>
        <v>8</v>
      </c>
      <c r="Z25" s="41">
        <f t="shared" si="0"/>
        <v>26</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4</v>
      </c>
      <c r="N26" s="17">
        <v>4</v>
      </c>
      <c r="O26" s="17">
        <v>3</v>
      </c>
      <c r="P26" s="17">
        <v>16</v>
      </c>
      <c r="Q26" s="17">
        <v>5</v>
      </c>
      <c r="R26" s="22">
        <f>Q26/SUM(M26:Q26)+0.000001</f>
        <v>0.156251</v>
      </c>
      <c r="S26" s="11" t="s">
        <v>11</v>
      </c>
      <c r="T26" s="17">
        <v>10</v>
      </c>
      <c r="U26" s="21">
        <f t="shared" si="2"/>
        <v>1.1999999999999999E-6</v>
      </c>
      <c r="V26" s="17" t="str">
        <f t="shared" si="3"/>
        <v>Spectacle</v>
      </c>
      <c r="W26" s="41">
        <f t="shared" si="6"/>
        <v>21</v>
      </c>
      <c r="X26" s="41">
        <f t="shared" si="4"/>
        <v>0</v>
      </c>
      <c r="Y26" s="41">
        <f t="shared" si="5"/>
        <v>1</v>
      </c>
      <c r="Z26" s="41">
        <f t="shared" si="0"/>
        <v>0</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45</v>
      </c>
      <c r="N27" s="17">
        <v>3</v>
      </c>
      <c r="O27" s="17">
        <v>10</v>
      </c>
      <c r="P27" s="17">
        <v>13</v>
      </c>
      <c r="Q27" s="17">
        <v>0</v>
      </c>
      <c r="R27" s="22">
        <f>Q27/SUM(M27:Q27)+0.0000011</f>
        <v>1.1000000000000001E-6</v>
      </c>
      <c r="S27" s="11" t="s">
        <v>12</v>
      </c>
      <c r="T27" s="17">
        <v>11</v>
      </c>
      <c r="U27" s="21">
        <f t="shared" si="2"/>
        <v>1.1000000000000001E-6</v>
      </c>
      <c r="V27" s="17" t="str">
        <f t="shared" si="3"/>
        <v>Services à la personne et à la collectivité</v>
      </c>
      <c r="W27" s="41">
        <f t="shared" si="6"/>
        <v>45</v>
      </c>
      <c r="X27" s="41">
        <f t="shared" si="4"/>
        <v>3</v>
      </c>
      <c r="Y27" s="41">
        <f t="shared" si="5"/>
        <v>10</v>
      </c>
      <c r="Z27" s="41">
        <f t="shared" si="0"/>
        <v>13</v>
      </c>
      <c r="AA27" s="41">
        <f t="shared" si="1"/>
        <v>0</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8.9999999999999996E-7</v>
      </c>
      <c r="V28" s="17" t="str">
        <f t="shared" si="3"/>
        <v>Installation et maintenance</v>
      </c>
      <c r="W28" s="41">
        <f t="shared" si="6"/>
        <v>7</v>
      </c>
      <c r="X28" s="41">
        <f t="shared" si="4"/>
        <v>10</v>
      </c>
      <c r="Y28" s="41">
        <f t="shared" si="5"/>
        <v>3</v>
      </c>
      <c r="Z28" s="41">
        <f t="shared" si="0"/>
        <v>8</v>
      </c>
      <c r="AA28" s="41">
        <f t="shared" si="1"/>
        <v>0</v>
      </c>
      <c r="AB28" s="17"/>
    </row>
    <row r="29" spans="1:35" s="5" customFormat="1" ht="23.25" customHeight="1" x14ac:dyDescent="0.25">
      <c r="B29" s="31"/>
      <c r="C29" s="32"/>
      <c r="D29" s="32"/>
      <c r="E29" s="32"/>
      <c r="F29" s="32"/>
      <c r="G29" s="32"/>
      <c r="H29" s="38">
        <f>VLOOKUP(VLOOKUP(V17,$T$2:$U$15,2,FALSE),$L$32:$M$45,2,FALSE)/10</f>
        <v>0.7</v>
      </c>
      <c r="I29" s="39"/>
      <c r="K29" s="31"/>
      <c r="L29" s="17" t="s">
        <v>91</v>
      </c>
      <c r="M29" s="17">
        <v>31</v>
      </c>
      <c r="N29" s="17">
        <v>4</v>
      </c>
      <c r="O29" s="17">
        <v>4</v>
      </c>
      <c r="P29" s="17">
        <v>2</v>
      </c>
      <c r="Q29" s="17">
        <v>3</v>
      </c>
      <c r="R29" s="22">
        <f>Q29/SUM(M29:Q29)+0.0000013</f>
        <v>6.8183118181818173E-2</v>
      </c>
      <c r="S29" s="11" t="s">
        <v>14</v>
      </c>
      <c r="T29" s="17">
        <v>13</v>
      </c>
      <c r="U29" s="21">
        <f t="shared" si="2"/>
        <v>4.9999999999999998E-7</v>
      </c>
      <c r="V29" s="17" t="str">
        <f t="shared" si="3"/>
        <v>Communication, média et multimédia</v>
      </c>
      <c r="W29" s="41">
        <f t="shared" si="6"/>
        <v>21</v>
      </c>
      <c r="X29" s="41">
        <f t="shared" si="4"/>
        <v>0</v>
      </c>
      <c r="Y29" s="41">
        <f t="shared" si="5"/>
        <v>0</v>
      </c>
      <c r="Z29" s="41">
        <f t="shared" si="0"/>
        <v>2</v>
      </c>
      <c r="AA29" s="41">
        <f t="shared" si="1"/>
        <v>0</v>
      </c>
      <c r="AB29" s="17"/>
    </row>
    <row r="30" spans="1:35" s="5" customFormat="1" ht="23.25" customHeight="1" x14ac:dyDescent="0.25">
      <c r="B30" s="31"/>
      <c r="C30" s="32"/>
      <c r="D30" s="32"/>
      <c r="E30" s="32"/>
      <c r="F30" s="32"/>
      <c r="G30" s="32"/>
      <c r="H30" s="38">
        <f t="shared" ref="H30:H42" si="7">VLOOKUP(VLOOKUP(V18,$T$2:$U$15,2,FALSE),$L$32:$M$45,2,FALSE)/10</f>
        <v>0.6</v>
      </c>
      <c r="I30" s="39"/>
      <c r="K30" s="31"/>
      <c r="L30" s="17" t="s">
        <v>92</v>
      </c>
      <c r="M30" s="17">
        <v>26</v>
      </c>
      <c r="N30" s="17">
        <v>0</v>
      </c>
      <c r="O30" s="17">
        <v>9</v>
      </c>
      <c r="P30" s="17">
        <v>1</v>
      </c>
      <c r="Q30" s="17">
        <v>1</v>
      </c>
      <c r="R30" s="22">
        <f>Q30/SUM(M30:Q30)+0.0000014</f>
        <v>2.7028427027027027E-2</v>
      </c>
      <c r="S30" s="11" t="s">
        <v>15</v>
      </c>
      <c r="T30" s="17">
        <v>14</v>
      </c>
      <c r="U30" s="21">
        <f t="shared" si="2"/>
        <v>1.9999999999999999E-7</v>
      </c>
      <c r="V30" s="17" t="str">
        <f t="shared" si="3"/>
        <v>Arts et façonnage d'ouvrages d'art</v>
      </c>
      <c r="W30" s="41">
        <f t="shared" si="6"/>
        <v>12</v>
      </c>
      <c r="X30" s="41">
        <f t="shared" si="4"/>
        <v>1</v>
      </c>
      <c r="Y30" s="41">
        <f t="shared" si="5"/>
        <v>1</v>
      </c>
      <c r="Z30" s="41">
        <f t="shared" si="0"/>
        <v>5</v>
      </c>
      <c r="AA30" s="41">
        <f t="shared" si="1"/>
        <v>0</v>
      </c>
      <c r="AB30" s="17"/>
    </row>
    <row r="31" spans="1:35" s="5" customFormat="1" ht="23.25" customHeight="1" x14ac:dyDescent="0.25">
      <c r="H31" s="38">
        <f t="shared" si="7"/>
        <v>0.8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-0.5</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1.2</v>
      </c>
      <c r="I33" s="39"/>
      <c r="L33" s="17" t="s">
        <v>80</v>
      </c>
      <c r="M33" s="17">
        <v>-1</v>
      </c>
      <c r="N33" s="17"/>
      <c r="O33" s="17"/>
      <c r="P33" s="17"/>
      <c r="Q33" s="17"/>
      <c r="R33" s="17"/>
      <c r="S33" s="17"/>
      <c r="T33" s="17"/>
      <c r="U33" s="17"/>
      <c r="V33" s="17"/>
      <c r="W33" s="17"/>
      <c r="X33" s="17"/>
      <c r="Y33" s="17"/>
      <c r="Z33" s="17"/>
      <c r="AA33" s="17"/>
      <c r="AB33" s="17"/>
    </row>
    <row r="34" spans="2:28" s="5" customFormat="1" ht="23.25" customHeight="1" x14ac:dyDescent="0.25">
      <c r="H34" s="38">
        <f t="shared" si="7"/>
        <v>1.2</v>
      </c>
      <c r="I34" s="39"/>
      <c r="L34" s="17" t="s">
        <v>81</v>
      </c>
      <c r="M34" s="17">
        <v>12</v>
      </c>
      <c r="N34" s="17"/>
      <c r="O34" s="17"/>
      <c r="P34" s="17"/>
      <c r="Q34" s="17"/>
      <c r="R34" s="17"/>
      <c r="S34" s="17"/>
      <c r="T34" s="17"/>
      <c r="U34" s="17"/>
      <c r="V34" s="17"/>
      <c r="W34" s="17"/>
      <c r="X34" s="17"/>
      <c r="Y34" s="17"/>
      <c r="Z34" s="17"/>
      <c r="AA34" s="17"/>
      <c r="AB34" s="17"/>
    </row>
    <row r="35" spans="2:28" s="5" customFormat="1" ht="23.25" customHeight="1" x14ac:dyDescent="0.25">
      <c r="H35" s="38">
        <f t="shared" si="7"/>
        <v>0.8</v>
      </c>
      <c r="I35" s="39"/>
      <c r="L35" s="17" t="s">
        <v>82</v>
      </c>
      <c r="M35" s="17">
        <v>2</v>
      </c>
      <c r="N35" s="17"/>
      <c r="O35" s="17"/>
      <c r="P35" s="17"/>
      <c r="Q35" s="17"/>
      <c r="R35" s="17"/>
      <c r="S35" s="17"/>
      <c r="T35" s="17"/>
      <c r="U35" s="17"/>
      <c r="V35" s="17"/>
      <c r="W35" s="17"/>
      <c r="X35" s="17"/>
      <c r="Y35" s="17"/>
      <c r="Z35" s="17"/>
      <c r="AA35" s="17"/>
      <c r="AB35" s="17"/>
    </row>
    <row r="36" spans="2:28" s="5" customFormat="1" ht="23.25" customHeight="1" x14ac:dyDescent="0.25">
      <c r="H36" s="38">
        <f t="shared" si="7"/>
        <v>0.2</v>
      </c>
      <c r="I36" s="40"/>
      <c r="L36" s="17" t="s">
        <v>83</v>
      </c>
      <c r="M36" s="17">
        <v>-13</v>
      </c>
      <c r="N36" s="17"/>
      <c r="O36" s="17"/>
      <c r="P36" s="17"/>
      <c r="Q36" s="17"/>
      <c r="R36" s="17"/>
      <c r="S36" s="17"/>
      <c r="T36" s="17"/>
      <c r="U36" s="17"/>
      <c r="V36" s="17"/>
      <c r="W36" s="17"/>
      <c r="X36" s="17"/>
      <c r="Y36" s="17"/>
      <c r="Z36" s="17"/>
      <c r="AA36" s="17"/>
      <c r="AB36" s="17"/>
    </row>
    <row r="37" spans="2:28" s="5" customFormat="1" ht="23.25" customHeight="1" x14ac:dyDescent="0.25">
      <c r="H37" s="38">
        <f t="shared" si="7"/>
        <v>0.2</v>
      </c>
      <c r="I37" s="40"/>
      <c r="L37" s="17" t="s">
        <v>84</v>
      </c>
      <c r="M37" s="17">
        <v>8</v>
      </c>
      <c r="N37" s="17"/>
      <c r="O37" s="17"/>
      <c r="P37" s="17"/>
      <c r="Q37" s="17"/>
      <c r="R37" s="17"/>
      <c r="S37" s="17"/>
      <c r="T37" s="17"/>
      <c r="U37" s="17"/>
      <c r="V37" s="17"/>
      <c r="W37" s="17"/>
      <c r="X37" s="17"/>
      <c r="Y37" s="17"/>
      <c r="Z37" s="17"/>
      <c r="AA37" s="17"/>
      <c r="AB37" s="17"/>
    </row>
    <row r="38" spans="2:28" s="5" customFormat="1" ht="23.25" customHeight="1" x14ac:dyDescent="0.25">
      <c r="H38" s="38">
        <f t="shared" si="7"/>
        <v>-1.9</v>
      </c>
      <c r="I38" s="39"/>
      <c r="L38" s="17" t="s">
        <v>85</v>
      </c>
      <c r="M38" s="17">
        <v>12</v>
      </c>
      <c r="N38" s="17"/>
      <c r="O38" s="17"/>
      <c r="P38" s="17"/>
      <c r="Q38" s="17"/>
      <c r="R38" s="17"/>
      <c r="S38" s="17"/>
      <c r="T38" s="17"/>
      <c r="U38" s="17"/>
      <c r="V38" s="17"/>
      <c r="W38" s="17"/>
      <c r="X38" s="17"/>
      <c r="Y38" s="17"/>
      <c r="Z38" s="17"/>
      <c r="AA38" s="17"/>
      <c r="AB38" s="17"/>
    </row>
    <row r="39" spans="2:28" s="5" customFormat="1" ht="23.25" customHeight="1" x14ac:dyDescent="0.25">
      <c r="H39" s="38">
        <f t="shared" si="7"/>
        <v>-0.4</v>
      </c>
      <c r="I39" s="39"/>
      <c r="L39" s="17" t="s">
        <v>86</v>
      </c>
      <c r="M39" s="17">
        <v>2</v>
      </c>
      <c r="N39" s="17"/>
      <c r="O39" s="17"/>
      <c r="P39" s="17"/>
      <c r="Q39" s="17"/>
      <c r="R39" s="17"/>
      <c r="S39" s="17"/>
      <c r="T39" s="17"/>
      <c r="U39" s="17"/>
      <c r="V39" s="17"/>
      <c r="W39" s="17"/>
      <c r="X39" s="17"/>
      <c r="Y39" s="17"/>
      <c r="Z39" s="17"/>
      <c r="AA39" s="17"/>
      <c r="AB39" s="17"/>
    </row>
    <row r="40" spans="2:28" s="5" customFormat="1" ht="23.25" customHeight="1" x14ac:dyDescent="0.25">
      <c r="H40" s="38">
        <f t="shared" si="7"/>
        <v>0</v>
      </c>
      <c r="I40" s="39"/>
      <c r="L40" s="17" t="s">
        <v>87</v>
      </c>
      <c r="M40" s="17">
        <v>0</v>
      </c>
      <c r="N40" s="17"/>
      <c r="O40" s="17"/>
      <c r="P40" s="17"/>
      <c r="Q40" s="17"/>
      <c r="R40" s="17"/>
      <c r="S40" s="17"/>
      <c r="T40" s="17"/>
      <c r="U40" s="17"/>
      <c r="V40" s="17"/>
      <c r="W40" s="17"/>
      <c r="X40" s="17"/>
      <c r="Y40" s="17"/>
      <c r="Z40" s="17"/>
      <c r="AA40" s="17"/>
      <c r="AB40" s="17"/>
    </row>
    <row r="41" spans="2:28" s="5" customFormat="1" ht="23.25" customHeight="1" x14ac:dyDescent="0.25">
      <c r="H41" s="38">
        <f t="shared" si="7"/>
        <v>-1.3</v>
      </c>
      <c r="I41" s="39"/>
      <c r="L41" s="17" t="s">
        <v>88</v>
      </c>
      <c r="M41" s="17">
        <v>6</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Agriculture et pêche, espaces naturels et espaces verts, soins aux animaux, de  fortes tensions (indicateur supérieur à 2) sont observées dans 5 métiers. À l'inverse, 12 métiers ne semblent pas du tout en tension (indicateur inférieur à -1). Dans ce domaine, l'indicateur de tension est de 0,7.</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Fécamp</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240</v>
      </c>
      <c r="C51" s="60">
        <v>2</v>
      </c>
      <c r="D51" s="60">
        <v>5</v>
      </c>
      <c r="E51" s="60">
        <v>5</v>
      </c>
      <c r="F51" s="60">
        <v>4</v>
      </c>
      <c r="G51" s="60">
        <v>1</v>
      </c>
      <c r="H51" s="60">
        <v>2</v>
      </c>
      <c r="L51" s="17"/>
      <c r="M51" s="17"/>
      <c r="N51" s="17"/>
      <c r="O51" s="17"/>
      <c r="P51" s="17"/>
      <c r="Q51" s="17"/>
    </row>
    <row r="52" spans="1:17" ht="24.75" customHeight="1" x14ac:dyDescent="0.25">
      <c r="A52" s="57" t="s">
        <v>27</v>
      </c>
      <c r="B52" s="61" t="s">
        <v>196</v>
      </c>
      <c r="C52" s="62">
        <v>3</v>
      </c>
      <c r="D52" s="62">
        <v>4</v>
      </c>
      <c r="E52" s="62">
        <v>2</v>
      </c>
      <c r="F52" s="62">
        <v>3</v>
      </c>
      <c r="G52" s="62">
        <v>4</v>
      </c>
      <c r="H52" s="62">
        <v>3</v>
      </c>
      <c r="L52" s="17"/>
      <c r="M52" s="17"/>
      <c r="N52" s="17"/>
      <c r="O52" s="17"/>
      <c r="P52" s="17"/>
      <c r="Q52" s="17"/>
    </row>
    <row r="53" spans="1:17" ht="24.75" customHeight="1" x14ac:dyDescent="0.25">
      <c r="A53" s="57" t="s">
        <v>25</v>
      </c>
      <c r="B53" s="61" t="s">
        <v>232</v>
      </c>
      <c r="C53" s="62">
        <v>5</v>
      </c>
      <c r="D53" s="62">
        <v>3</v>
      </c>
      <c r="E53" s="62">
        <v>3</v>
      </c>
      <c r="F53" s="62">
        <v>4</v>
      </c>
      <c r="G53" s="62">
        <v>4</v>
      </c>
      <c r="H53" s="62">
        <v>2</v>
      </c>
      <c r="L53" s="17"/>
      <c r="M53" s="17"/>
      <c r="N53" s="17"/>
      <c r="O53" s="17"/>
      <c r="P53" s="17"/>
      <c r="Q53" s="17"/>
    </row>
    <row r="54" spans="1:17" ht="24.75" customHeight="1" x14ac:dyDescent="0.25">
      <c r="A54" s="57" t="s">
        <v>24</v>
      </c>
      <c r="B54" s="61" t="s">
        <v>223</v>
      </c>
      <c r="C54" s="62">
        <v>5</v>
      </c>
      <c r="D54" s="62">
        <v>5</v>
      </c>
      <c r="E54" s="62">
        <v>5</v>
      </c>
      <c r="F54" s="62">
        <v>1</v>
      </c>
      <c r="G54" s="62">
        <v>1</v>
      </c>
      <c r="H54" s="62">
        <v>4</v>
      </c>
      <c r="L54" s="17"/>
      <c r="M54" s="17"/>
      <c r="N54" s="17"/>
      <c r="O54" s="17"/>
      <c r="P54" s="17"/>
      <c r="Q54" s="17"/>
    </row>
    <row r="55" spans="1:17" ht="24.75" customHeight="1" x14ac:dyDescent="0.25">
      <c r="A55" s="57" t="s">
        <v>23</v>
      </c>
      <c r="B55" s="61" t="s">
        <v>220</v>
      </c>
      <c r="C55" s="62">
        <v>5</v>
      </c>
      <c r="D55" s="62">
        <v>5</v>
      </c>
      <c r="E55" s="62">
        <v>5</v>
      </c>
      <c r="F55" s="62">
        <v>1</v>
      </c>
      <c r="G55" s="62">
        <v>1</v>
      </c>
      <c r="H55" s="62">
        <v>1</v>
      </c>
      <c r="L55" s="17"/>
      <c r="M55" s="17"/>
      <c r="N55" s="17"/>
      <c r="O55" s="17"/>
      <c r="P55" s="17"/>
      <c r="Q55" s="17"/>
    </row>
    <row r="56" spans="1:17" ht="24.75" customHeight="1" x14ac:dyDescent="0.25">
      <c r="A56" s="57" t="s">
        <v>22</v>
      </c>
      <c r="B56" s="61" t="s">
        <v>222</v>
      </c>
      <c r="C56" s="62">
        <v>5</v>
      </c>
      <c r="D56" s="62">
        <v>5</v>
      </c>
      <c r="E56" s="62">
        <v>5</v>
      </c>
      <c r="F56" s="62">
        <v>1</v>
      </c>
      <c r="G56" s="62">
        <v>1</v>
      </c>
      <c r="H56" s="62">
        <v>4</v>
      </c>
      <c r="L56" s="17"/>
      <c r="M56" s="17"/>
      <c r="N56" s="17"/>
      <c r="O56" s="17"/>
      <c r="P56" s="17"/>
      <c r="Q56" s="17"/>
    </row>
    <row r="57" spans="1:17" ht="24.75" customHeight="1" x14ac:dyDescent="0.25">
      <c r="A57" s="57" t="s">
        <v>21</v>
      </c>
      <c r="B57" s="61" t="s">
        <v>216</v>
      </c>
      <c r="C57" s="62">
        <v>2</v>
      </c>
      <c r="D57" s="62">
        <v>4</v>
      </c>
      <c r="E57" s="62">
        <v>4</v>
      </c>
      <c r="F57" s="62">
        <v>3</v>
      </c>
      <c r="G57" s="62">
        <v>3</v>
      </c>
      <c r="H57" s="62">
        <v>4</v>
      </c>
      <c r="L57" s="17"/>
      <c r="M57" s="17"/>
      <c r="N57" s="17"/>
      <c r="O57" s="17"/>
      <c r="P57" s="17"/>
      <c r="Q57" s="17"/>
    </row>
    <row r="58" spans="1:17" ht="24.75" customHeight="1" x14ac:dyDescent="0.25">
      <c r="A58" s="57" t="s">
        <v>20</v>
      </c>
      <c r="B58" s="61" t="s">
        <v>204</v>
      </c>
      <c r="C58" s="62">
        <v>1</v>
      </c>
      <c r="D58" s="62">
        <v>4</v>
      </c>
      <c r="E58" s="62">
        <v>4</v>
      </c>
      <c r="F58" s="62">
        <v>5</v>
      </c>
      <c r="G58" s="62">
        <v>2</v>
      </c>
      <c r="H58" s="62">
        <v>5</v>
      </c>
      <c r="L58" s="17"/>
      <c r="M58" s="17"/>
      <c r="N58" s="17"/>
      <c r="O58" s="17"/>
      <c r="P58" s="17"/>
      <c r="Q58" s="17"/>
    </row>
    <row r="59" spans="1:17" ht="24.75" customHeight="1" x14ac:dyDescent="0.25">
      <c r="A59" s="57" t="s">
        <v>19</v>
      </c>
      <c r="B59" s="61" t="s">
        <v>246</v>
      </c>
      <c r="C59" s="62">
        <v>5</v>
      </c>
      <c r="D59" s="62">
        <v>2</v>
      </c>
      <c r="E59" s="62">
        <v>5</v>
      </c>
      <c r="F59" s="62">
        <v>3</v>
      </c>
      <c r="G59" s="62">
        <v>2</v>
      </c>
      <c r="H59" s="62">
        <v>4</v>
      </c>
      <c r="L59" s="17"/>
      <c r="M59" s="17"/>
      <c r="N59" s="17"/>
      <c r="O59" s="17"/>
      <c r="P59" s="17"/>
      <c r="Q59" s="17"/>
    </row>
    <row r="60" spans="1:17" ht="24.75" customHeight="1" x14ac:dyDescent="0.25">
      <c r="A60" s="57" t="s">
        <v>18</v>
      </c>
      <c r="B60" s="61" t="s">
        <v>247</v>
      </c>
      <c r="C60" s="62">
        <v>5</v>
      </c>
      <c r="D60" s="62">
        <v>2</v>
      </c>
      <c r="E60" s="62">
        <v>3</v>
      </c>
      <c r="F60" s="62">
        <v>1</v>
      </c>
      <c r="G60" s="62">
        <v>2</v>
      </c>
      <c r="H60" s="62">
        <v>2</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Fécamp</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Conduite d'équipement de production alimentaire </v>
      </c>
      <c r="C69" s="63">
        <f>IF(N69=". ",0,IF(AND(N69&gt;0,N69&lt;5),"ND",N69))</f>
        <v>26</v>
      </c>
      <c r="D69" s="58">
        <f>IF(O69=". ",0,IF(AND(O69&gt;0,O69&lt;5),"ND",O69))</f>
        <v>64</v>
      </c>
      <c r="E69" s="64">
        <f t="shared" ref="E69:E78" si="9">IF(P69=". ",0,P69)</f>
        <v>41</v>
      </c>
      <c r="F69" s="65">
        <f>IF(OR(R69=0,R69=". "),"-",IF(P69=". ",0,P69)/R69-1)</f>
        <v>-0.16326530612244894</v>
      </c>
      <c r="G69" s="58">
        <f>IF(Q69=". ",0,Q69)</f>
        <v>0</v>
      </c>
      <c r="H69" s="66">
        <f>IF(OR(S69=0,S69=". "),"-",IF(P69=". ",0,P69)/S69)</f>
        <v>0.63076923076923075</v>
      </c>
      <c r="L69" s="17"/>
      <c r="M69" s="17" t="s">
        <v>240</v>
      </c>
      <c r="N69" s="17">
        <v>26</v>
      </c>
      <c r="O69" s="17">
        <v>64</v>
      </c>
      <c r="P69" s="17">
        <v>41</v>
      </c>
      <c r="Q69" s="17" t="s">
        <v>95</v>
      </c>
      <c r="R69" s="17">
        <v>49</v>
      </c>
      <c r="S69" s="17">
        <v>65</v>
      </c>
    </row>
    <row r="70" spans="1:19" ht="24.75" customHeight="1" x14ac:dyDescent="0.25">
      <c r="A70" s="57" t="s">
        <v>27</v>
      </c>
      <c r="B70" s="61" t="str">
        <f t="shared" si="8"/>
        <v xml:space="preserve">Conduite de transport de marchandises sur longue distance </v>
      </c>
      <c r="C70" s="67">
        <f t="shared" ref="C70:D78" si="10">IF(N70=". ",0,IF(AND(N70&gt;0,N70&lt;5),"ND",N70))</f>
        <v>21</v>
      </c>
      <c r="D70" s="68">
        <f t="shared" si="10"/>
        <v>50</v>
      </c>
      <c r="E70" s="69">
        <f t="shared" si="9"/>
        <v>32</v>
      </c>
      <c r="F70" s="70">
        <f t="shared" ref="F70:F78" si="11">IF(OR(R70=0,R70=". "),"-",IF(P70=". ",0,P70)/R70-1)</f>
        <v>1.9090909090909092</v>
      </c>
      <c r="G70" s="68">
        <f t="shared" ref="G70:G78" si="12">IF(Q70=". ",0,Q70)</f>
        <v>2</v>
      </c>
      <c r="H70" s="71">
        <f t="shared" ref="H70:H78" si="13">IF(OR(S70=0,S70=". "),"-",IF(P70=". ",0,P70)/S70)</f>
        <v>0.41558441558441561</v>
      </c>
      <c r="L70" s="17"/>
      <c r="M70" s="17" t="s">
        <v>196</v>
      </c>
      <c r="N70" s="17">
        <v>21</v>
      </c>
      <c r="O70" s="17">
        <v>50</v>
      </c>
      <c r="P70" s="17">
        <v>32</v>
      </c>
      <c r="Q70" s="17">
        <v>2</v>
      </c>
      <c r="R70" s="17">
        <v>11</v>
      </c>
      <c r="S70" s="17">
        <v>77</v>
      </c>
    </row>
    <row r="71" spans="1:19" ht="24.75" customHeight="1" x14ac:dyDescent="0.25">
      <c r="A71" s="57" t="s">
        <v>25</v>
      </c>
      <c r="B71" s="61" t="str">
        <f t="shared" si="8"/>
        <v xml:space="preserve">Électricité bâtiment </v>
      </c>
      <c r="C71" s="67">
        <f t="shared" si="10"/>
        <v>12</v>
      </c>
      <c r="D71" s="68">
        <f t="shared" si="10"/>
        <v>28</v>
      </c>
      <c r="E71" s="69">
        <f t="shared" si="9"/>
        <v>24</v>
      </c>
      <c r="F71" s="70">
        <f t="shared" si="11"/>
        <v>0.60000000000000009</v>
      </c>
      <c r="G71" s="68">
        <f t="shared" si="12"/>
        <v>0</v>
      </c>
      <c r="H71" s="71">
        <f t="shared" si="13"/>
        <v>0.6</v>
      </c>
      <c r="L71" s="17"/>
      <c r="M71" s="17" t="s">
        <v>232</v>
      </c>
      <c r="N71" s="17">
        <v>12</v>
      </c>
      <c r="O71" s="17">
        <v>28</v>
      </c>
      <c r="P71" s="17">
        <v>24</v>
      </c>
      <c r="Q71" s="17" t="s">
        <v>95</v>
      </c>
      <c r="R71" s="17">
        <v>15</v>
      </c>
      <c r="S71" s="17">
        <v>40</v>
      </c>
    </row>
    <row r="72" spans="1:19" ht="24.75" customHeight="1" x14ac:dyDescent="0.25">
      <c r="A72" s="57" t="s">
        <v>24</v>
      </c>
      <c r="B72" s="61" t="str">
        <f t="shared" si="8"/>
        <v xml:space="preserve">Nettoyage des espaces urbains </v>
      </c>
      <c r="C72" s="67">
        <f t="shared" si="10"/>
        <v>11</v>
      </c>
      <c r="D72" s="68">
        <f t="shared" si="10"/>
        <v>17</v>
      </c>
      <c r="E72" s="69">
        <f t="shared" si="9"/>
        <v>7</v>
      </c>
      <c r="F72" s="70">
        <f t="shared" si="11"/>
        <v>1.3333333333333335</v>
      </c>
      <c r="G72" s="68">
        <f t="shared" si="12"/>
        <v>1</v>
      </c>
      <c r="H72" s="71">
        <f t="shared" si="13"/>
        <v>0.35</v>
      </c>
      <c r="L72" s="17"/>
      <c r="M72" s="17" t="s">
        <v>223</v>
      </c>
      <c r="N72" s="17">
        <v>11</v>
      </c>
      <c r="O72" s="17">
        <v>17</v>
      </c>
      <c r="P72" s="17">
        <v>7</v>
      </c>
      <c r="Q72" s="17">
        <v>1</v>
      </c>
      <c r="R72" s="17">
        <v>3</v>
      </c>
      <c r="S72" s="17">
        <v>20</v>
      </c>
    </row>
    <row r="73" spans="1:19" ht="24.75" customHeight="1" x14ac:dyDescent="0.25">
      <c r="A73" s="57" t="s">
        <v>23</v>
      </c>
      <c r="B73" s="61" t="str">
        <f t="shared" si="8"/>
        <v xml:space="preserve">Personnel polyvalent en restauration </v>
      </c>
      <c r="C73" s="67">
        <f t="shared" si="10"/>
        <v>13</v>
      </c>
      <c r="D73" s="68">
        <f t="shared" si="10"/>
        <v>30</v>
      </c>
      <c r="E73" s="69">
        <f t="shared" si="9"/>
        <v>37</v>
      </c>
      <c r="F73" s="70">
        <f t="shared" si="11"/>
        <v>0.76190476190476186</v>
      </c>
      <c r="G73" s="68">
        <f t="shared" si="12"/>
        <v>1</v>
      </c>
      <c r="H73" s="71">
        <f t="shared" si="13"/>
        <v>1.2333333333333334</v>
      </c>
      <c r="L73" s="17"/>
      <c r="M73" s="17" t="s">
        <v>220</v>
      </c>
      <c r="N73" s="17">
        <v>13</v>
      </c>
      <c r="O73" s="17">
        <v>30</v>
      </c>
      <c r="P73" s="17">
        <v>37</v>
      </c>
      <c r="Q73" s="17">
        <v>1</v>
      </c>
      <c r="R73" s="17">
        <v>21</v>
      </c>
      <c r="S73" s="17">
        <v>30</v>
      </c>
    </row>
    <row r="74" spans="1:19" ht="24.75" customHeight="1" x14ac:dyDescent="0.25">
      <c r="A74" s="57" t="s">
        <v>22</v>
      </c>
      <c r="B74" s="61" t="str">
        <f t="shared" si="8"/>
        <v xml:space="preserve">Plonge en restauration </v>
      </c>
      <c r="C74" s="67">
        <f t="shared" si="10"/>
        <v>22</v>
      </c>
      <c r="D74" s="68">
        <f t="shared" si="10"/>
        <v>38</v>
      </c>
      <c r="E74" s="69">
        <f t="shared" si="9"/>
        <v>24</v>
      </c>
      <c r="F74" s="70">
        <f t="shared" si="11"/>
        <v>-0.38461538461538458</v>
      </c>
      <c r="G74" s="68">
        <f t="shared" si="12"/>
        <v>1</v>
      </c>
      <c r="H74" s="71">
        <f t="shared" si="13"/>
        <v>0.42857142857142855</v>
      </c>
      <c r="L74" s="17"/>
      <c r="M74" s="17" t="s">
        <v>222</v>
      </c>
      <c r="N74" s="17">
        <v>22</v>
      </c>
      <c r="O74" s="17">
        <v>38</v>
      </c>
      <c r="P74" s="17">
        <v>24</v>
      </c>
      <c r="Q74" s="17">
        <v>1</v>
      </c>
      <c r="R74" s="17">
        <v>39</v>
      </c>
      <c r="S74" s="17">
        <v>56</v>
      </c>
    </row>
    <row r="75" spans="1:19" ht="24.75" customHeight="1" x14ac:dyDescent="0.25">
      <c r="A75" s="57" t="s">
        <v>21</v>
      </c>
      <c r="B75" s="61" t="str">
        <f t="shared" si="8"/>
        <v xml:space="preserve">Peinture en bâtiment </v>
      </c>
      <c r="C75" s="67">
        <f t="shared" si="10"/>
        <v>20</v>
      </c>
      <c r="D75" s="68">
        <f t="shared" si="10"/>
        <v>40</v>
      </c>
      <c r="E75" s="69">
        <f t="shared" si="9"/>
        <v>35</v>
      </c>
      <c r="F75" s="70">
        <f t="shared" si="11"/>
        <v>4</v>
      </c>
      <c r="G75" s="68">
        <f t="shared" si="12"/>
        <v>2</v>
      </c>
      <c r="H75" s="71">
        <f t="shared" si="13"/>
        <v>0.58333333333333337</v>
      </c>
      <c r="L75" s="17"/>
      <c r="M75" s="17" t="s">
        <v>216</v>
      </c>
      <c r="N75" s="17">
        <v>20</v>
      </c>
      <c r="O75" s="17">
        <v>40</v>
      </c>
      <c r="P75" s="17">
        <v>35</v>
      </c>
      <c r="Q75" s="17">
        <v>2</v>
      </c>
      <c r="R75" s="17">
        <v>7</v>
      </c>
      <c r="S75" s="17">
        <v>60</v>
      </c>
    </row>
    <row r="76" spans="1:19" ht="24.75" customHeight="1" x14ac:dyDescent="0.25">
      <c r="A76" s="57" t="s">
        <v>20</v>
      </c>
      <c r="B76" s="61" t="str">
        <f t="shared" si="8"/>
        <v xml:space="preserve">Assistance auprès d'adultes </v>
      </c>
      <c r="C76" s="67">
        <f t="shared" si="10"/>
        <v>25</v>
      </c>
      <c r="D76" s="68">
        <f t="shared" si="10"/>
        <v>79</v>
      </c>
      <c r="E76" s="69">
        <f t="shared" si="9"/>
        <v>28</v>
      </c>
      <c r="F76" s="70">
        <f t="shared" si="11"/>
        <v>0</v>
      </c>
      <c r="G76" s="68">
        <f t="shared" si="12"/>
        <v>1</v>
      </c>
      <c r="H76" s="71">
        <f t="shared" si="13"/>
        <v>0.24778761061946902</v>
      </c>
      <c r="L76" s="17"/>
      <c r="M76" s="17" t="s">
        <v>204</v>
      </c>
      <c r="N76" s="17">
        <v>25</v>
      </c>
      <c r="O76" s="17">
        <v>79</v>
      </c>
      <c r="P76" s="17">
        <v>28</v>
      </c>
      <c r="Q76" s="17">
        <v>1</v>
      </c>
      <c r="R76" s="17">
        <v>28</v>
      </c>
      <c r="S76" s="17">
        <v>113</v>
      </c>
    </row>
    <row r="77" spans="1:19" ht="24.75" customHeight="1" x14ac:dyDescent="0.25">
      <c r="A77" s="57" t="s">
        <v>19</v>
      </c>
      <c r="B77" s="61" t="str">
        <f t="shared" si="8"/>
        <v xml:space="preserve">Animation de loisirs auprès d'enfants ou d'adolescents </v>
      </c>
      <c r="C77" s="67">
        <f t="shared" si="10"/>
        <v>12</v>
      </c>
      <c r="D77" s="68">
        <f t="shared" si="10"/>
        <v>27</v>
      </c>
      <c r="E77" s="69">
        <f t="shared" si="9"/>
        <v>8</v>
      </c>
      <c r="F77" s="70">
        <f t="shared" si="11"/>
        <v>-0.4285714285714286</v>
      </c>
      <c r="G77" s="68">
        <f t="shared" si="12"/>
        <v>1</v>
      </c>
      <c r="H77" s="71">
        <f t="shared" si="13"/>
        <v>0.23529411764705882</v>
      </c>
      <c r="L77" s="17"/>
      <c r="M77" s="17" t="s">
        <v>246</v>
      </c>
      <c r="N77" s="17">
        <v>12</v>
      </c>
      <c r="O77" s="17">
        <v>27</v>
      </c>
      <c r="P77" s="17">
        <v>8</v>
      </c>
      <c r="Q77" s="17">
        <v>1</v>
      </c>
      <c r="R77" s="17">
        <v>14</v>
      </c>
      <c r="S77" s="17">
        <v>34</v>
      </c>
    </row>
    <row r="78" spans="1:19" ht="24.75" customHeight="1" x14ac:dyDescent="0.25">
      <c r="A78" s="57" t="s">
        <v>18</v>
      </c>
      <c r="B78" s="61" t="str">
        <f t="shared" si="8"/>
        <v xml:space="preserve">Animation d'activités culturelles ou ludiques </v>
      </c>
      <c r="C78" s="67">
        <f t="shared" si="10"/>
        <v>12</v>
      </c>
      <c r="D78" s="68">
        <f t="shared" si="10"/>
        <v>21</v>
      </c>
      <c r="E78" s="69">
        <f t="shared" si="9"/>
        <v>1</v>
      </c>
      <c r="F78" s="70">
        <f t="shared" si="11"/>
        <v>0</v>
      </c>
      <c r="G78" s="68">
        <f t="shared" si="12"/>
        <v>0</v>
      </c>
      <c r="H78" s="71">
        <f t="shared" si="13"/>
        <v>0.05</v>
      </c>
      <c r="L78" s="17"/>
      <c r="M78" s="17" t="s">
        <v>247</v>
      </c>
      <c r="N78" s="17">
        <v>12</v>
      </c>
      <c r="O78" s="17">
        <v>21</v>
      </c>
      <c r="P78" s="17">
        <v>1</v>
      </c>
      <c r="Q78" s="17" t="s">
        <v>95</v>
      </c>
      <c r="R78" s="17">
        <v>1</v>
      </c>
      <c r="S78" s="17">
        <v>20</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09" priority="6" operator="equal">
      <formula>5</formula>
    </cfRule>
    <cfRule type="cellIs" dxfId="208" priority="7" operator="equal">
      <formula>4</formula>
    </cfRule>
    <cfRule type="cellIs" dxfId="207" priority="8" operator="equal">
      <formula>3</formula>
    </cfRule>
    <cfRule type="cellIs" dxfId="206" priority="9" operator="equal">
      <formula>2</formula>
    </cfRule>
    <cfRule type="cellIs" dxfId="205" priority="10" operator="equal">
      <formula>1</formula>
    </cfRule>
  </conditionalFormatting>
  <conditionalFormatting sqref="F51:F60">
    <cfRule type="cellIs" dxfId="204" priority="1" operator="equal">
      <formula>5</formula>
    </cfRule>
    <cfRule type="cellIs" dxfId="203" priority="2" operator="equal">
      <formula>4</formula>
    </cfRule>
    <cfRule type="cellIs" dxfId="202" priority="3" operator="equal">
      <formula>3</formula>
    </cfRule>
    <cfRule type="cellIs" dxfId="201" priority="4" operator="equal">
      <formula>2</formula>
    </cfRule>
    <cfRule type="cellIs" dxfId="200" priority="5" operator="equal">
      <formula>1</formula>
    </cfRule>
  </conditionalFormatting>
  <pageMargins left="0.25" right="0.25" top="0.75" bottom="0.75" header="0.3" footer="0.3"/>
  <pageSetup paperSize="9" orientation="portrait"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147</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17</v>
      </c>
      <c r="N17" s="5">
        <v>3</v>
      </c>
      <c r="O17" s="5">
        <v>6</v>
      </c>
      <c r="P17" s="5">
        <v>4</v>
      </c>
      <c r="Q17" s="5">
        <v>0</v>
      </c>
      <c r="R17" s="22">
        <f>Q17/SUM(M17:Q17)+0.0000001</f>
        <v>9.9999999999999995E-8</v>
      </c>
      <c r="S17" s="11" t="s">
        <v>3</v>
      </c>
      <c r="T17" s="17">
        <v>1</v>
      </c>
      <c r="U17" s="21">
        <f>LARGE($R$17:$R$30,T17)</f>
        <v>0.32142947142857148</v>
      </c>
      <c r="V17" s="17" t="str">
        <f>VLOOKUP(U17,$R$17:$S$30,2,FALSE)</f>
        <v>Installation et maintenance</v>
      </c>
      <c r="W17" s="41">
        <f>VLOOKUP(VLOOKUP(V17,$T$2:$U$15,2,FALSE),$L$17:$Q$31,2,FALSE)</f>
        <v>3</v>
      </c>
      <c r="X17" s="41">
        <f>VLOOKUP(VLOOKUP(V17,$T$2:$U$15,2,FALSE),$L$17:$Q$31,3,FALSE)</f>
        <v>3</v>
      </c>
      <c r="Y17" s="41">
        <f>VLOOKUP(VLOOKUP(V17,$T$2:$U$15,2,FALSE),$L$17:$Q$31,4,FALSE)</f>
        <v>4</v>
      </c>
      <c r="Z17" s="41">
        <f t="shared" ref="Z17:Z30" si="0">VLOOKUP(VLOOKUP(V17,$T$2:$U$15,2,FALSE),$L$17:$Q$31,5,FALSE)</f>
        <v>9</v>
      </c>
      <c r="AA17" s="41">
        <f t="shared" ref="AA17:AA30" si="1">VLOOKUP(VLOOKUP(V17,$T$2:$U$15,2,FALSE),$L$17:$Q$31,6,FALSE)</f>
        <v>9</v>
      </c>
      <c r="AG17" s="25"/>
      <c r="AH17" s="25"/>
      <c r="AI17" s="25"/>
    </row>
    <row r="18" spans="1:35" x14ac:dyDescent="0.25">
      <c r="A18" s="94"/>
      <c r="B18" s="94"/>
      <c r="C18" s="94"/>
      <c r="D18" s="94"/>
      <c r="E18" s="94"/>
      <c r="F18" s="94"/>
      <c r="G18" s="94"/>
      <c r="H18" s="94"/>
      <c r="I18" s="25"/>
      <c r="J18" s="25"/>
      <c r="K18" s="11"/>
      <c r="L18" s="17" t="s">
        <v>80</v>
      </c>
      <c r="M18" s="17">
        <v>13</v>
      </c>
      <c r="N18" s="17">
        <v>2</v>
      </c>
      <c r="O18" s="17">
        <v>1</v>
      </c>
      <c r="P18" s="17">
        <v>3</v>
      </c>
      <c r="Q18" s="17">
        <v>0</v>
      </c>
      <c r="R18" s="22">
        <f>Q18/SUM(M18:Q18)+0.0000002</f>
        <v>1.9999999999999999E-7</v>
      </c>
      <c r="S18" s="11" t="s">
        <v>4</v>
      </c>
      <c r="T18" s="17">
        <v>2</v>
      </c>
      <c r="U18" s="21">
        <f t="shared" ref="U18:U30" si="2">LARGE($R$17:$R$30,T18)</f>
        <v>0.156251</v>
      </c>
      <c r="V18" s="17" t="str">
        <f t="shared" ref="V18:V30" si="3">VLOOKUP(U18,$R$17:$S$30,2,FALSE)</f>
        <v>Santé</v>
      </c>
      <c r="W18" s="41">
        <f>VLOOKUP(VLOOKUP(V18,$T$2:$U$15,2,FALSE),$L$17:$Q$30,2,FALSE)</f>
        <v>9</v>
      </c>
      <c r="X18" s="41">
        <f t="shared" ref="X18:X30" si="4">VLOOKUP(VLOOKUP(V18,$T$2:$U$15,2,FALSE),$L$17:$Q$30,3,FALSE)</f>
        <v>4</v>
      </c>
      <c r="Y18" s="41">
        <f t="shared" ref="Y18:Y30" si="5">VLOOKUP(VLOOKUP(V18,$T$2:$U$15,2,FALSE),$L$17:$Q$30,4,FALSE)</f>
        <v>2</v>
      </c>
      <c r="Z18" s="41">
        <f t="shared" si="0"/>
        <v>12</v>
      </c>
      <c r="AA18" s="41">
        <f t="shared" si="1"/>
        <v>5</v>
      </c>
      <c r="AG18" s="25"/>
      <c r="AH18" s="25"/>
      <c r="AI18" s="25"/>
    </row>
    <row r="19" spans="1:35" ht="9.75" customHeight="1" x14ac:dyDescent="0.25">
      <c r="A19" s="94"/>
      <c r="B19" s="94"/>
      <c r="C19" s="94"/>
      <c r="D19" s="94"/>
      <c r="E19" s="94"/>
      <c r="F19" s="94"/>
      <c r="G19" s="94"/>
      <c r="H19" s="94"/>
      <c r="I19" s="25"/>
      <c r="J19" s="25"/>
      <c r="K19" s="11"/>
      <c r="L19" s="17" t="s">
        <v>81</v>
      </c>
      <c r="M19" s="17">
        <v>12</v>
      </c>
      <c r="N19" s="17">
        <v>0</v>
      </c>
      <c r="O19" s="17">
        <v>4</v>
      </c>
      <c r="P19" s="17">
        <v>6</v>
      </c>
      <c r="Q19" s="17">
        <v>3</v>
      </c>
      <c r="R19" s="22">
        <f>Q19/SUM(M19:Q19)+0.0000003</f>
        <v>0.12000029999999999</v>
      </c>
      <c r="S19" s="11" t="s">
        <v>5</v>
      </c>
      <c r="T19" s="17">
        <v>3</v>
      </c>
      <c r="U19" s="21">
        <f t="shared" si="2"/>
        <v>0.12000029999999999</v>
      </c>
      <c r="V19" s="17" t="str">
        <f t="shared" si="3"/>
        <v>Banque, assurance, immobilier</v>
      </c>
      <c r="W19" s="41">
        <f t="shared" ref="W19:W30" si="6">VLOOKUP(VLOOKUP(V19,$T$2:$U$15,2,FALSE),$L$17:$Q$30,2,FALSE)</f>
        <v>12</v>
      </c>
      <c r="X19" s="41">
        <f t="shared" si="4"/>
        <v>0</v>
      </c>
      <c r="Y19" s="41">
        <f t="shared" si="5"/>
        <v>4</v>
      </c>
      <c r="Z19" s="41">
        <f t="shared" si="0"/>
        <v>6</v>
      </c>
      <c r="AA19" s="41">
        <f t="shared" si="1"/>
        <v>3</v>
      </c>
      <c r="AG19" s="25"/>
      <c r="AH19" s="25"/>
      <c r="AI19" s="25"/>
    </row>
    <row r="20" spans="1:35" ht="18.75" customHeight="1" x14ac:dyDescent="0.25">
      <c r="E20" s="19"/>
      <c r="I20" s="25"/>
      <c r="J20" s="25"/>
      <c r="K20" s="11"/>
      <c r="L20" s="17" t="s">
        <v>82</v>
      </c>
      <c r="M20" s="17">
        <v>14</v>
      </c>
      <c r="N20" s="17">
        <v>8</v>
      </c>
      <c r="O20" s="17">
        <v>12</v>
      </c>
      <c r="P20" s="17">
        <v>5</v>
      </c>
      <c r="Q20" s="17">
        <v>0</v>
      </c>
      <c r="R20" s="22">
        <f>Q20/SUM(M20:Q20)+0.0000004</f>
        <v>3.9999999999999998E-7</v>
      </c>
      <c r="S20" s="11" t="s">
        <v>6</v>
      </c>
      <c r="T20" s="17">
        <v>4</v>
      </c>
      <c r="U20" s="21">
        <f t="shared" si="2"/>
        <v>0.10526375789473684</v>
      </c>
      <c r="V20" s="17" t="str">
        <f t="shared" si="3"/>
        <v>Construction, bâtiment et travaux publics</v>
      </c>
      <c r="W20" s="41">
        <f t="shared" si="6"/>
        <v>1</v>
      </c>
      <c r="X20" s="41">
        <f t="shared" si="4"/>
        <v>0</v>
      </c>
      <c r="Y20" s="41">
        <f t="shared" si="5"/>
        <v>7</v>
      </c>
      <c r="Z20" s="41">
        <f t="shared" si="0"/>
        <v>26</v>
      </c>
      <c r="AA20" s="41">
        <f t="shared" si="1"/>
        <v>4</v>
      </c>
      <c r="AG20" s="25"/>
      <c r="AH20" s="25"/>
      <c r="AI20" s="25"/>
    </row>
    <row r="21" spans="1:35" ht="16.5" customHeight="1" x14ac:dyDescent="0.3">
      <c r="B21" s="46" t="s">
        <v>179</v>
      </c>
      <c r="E21" s="19"/>
      <c r="I21" s="25"/>
      <c r="J21" s="25"/>
      <c r="K21" s="11"/>
      <c r="L21" s="17" t="s">
        <v>83</v>
      </c>
      <c r="M21" s="17">
        <v>20</v>
      </c>
      <c r="N21" s="17">
        <v>1</v>
      </c>
      <c r="O21" s="17">
        <v>0</v>
      </c>
      <c r="P21" s="17">
        <v>2</v>
      </c>
      <c r="Q21" s="17">
        <v>0</v>
      </c>
      <c r="R21" s="22">
        <f>Q21/SUM(M21:Q21)+0.0000005</f>
        <v>4.9999999999999998E-7</v>
      </c>
      <c r="S21" s="11" t="s">
        <v>7</v>
      </c>
      <c r="T21" s="17">
        <v>5</v>
      </c>
      <c r="U21" s="21">
        <f t="shared" si="2"/>
        <v>8.5107182978723397E-2</v>
      </c>
      <c r="V21" s="17" t="str">
        <f t="shared" si="3"/>
        <v>Industrie</v>
      </c>
      <c r="W21" s="41">
        <f t="shared" si="6"/>
        <v>37</v>
      </c>
      <c r="X21" s="41">
        <f t="shared" si="4"/>
        <v>24</v>
      </c>
      <c r="Y21" s="41">
        <f t="shared" si="5"/>
        <v>7</v>
      </c>
      <c r="Z21" s="41">
        <f t="shared" si="0"/>
        <v>18</v>
      </c>
      <c r="AA21" s="41">
        <f t="shared" si="1"/>
        <v>8</v>
      </c>
      <c r="AG21" s="25"/>
      <c r="AH21" s="25"/>
      <c r="AI21" s="25"/>
    </row>
    <row r="22" spans="1:35" ht="16.5" customHeight="1" x14ac:dyDescent="0.25">
      <c r="E22" s="19"/>
      <c r="I22" s="25"/>
      <c r="J22" s="25"/>
      <c r="K22" s="11"/>
      <c r="L22" s="17" t="s">
        <v>84</v>
      </c>
      <c r="M22" s="17">
        <v>1</v>
      </c>
      <c r="N22" s="17">
        <v>0</v>
      </c>
      <c r="O22" s="17">
        <v>7</v>
      </c>
      <c r="P22" s="17">
        <v>26</v>
      </c>
      <c r="Q22" s="17">
        <v>4</v>
      </c>
      <c r="R22" s="22">
        <f>Q22/SUM(M22:Q22)+0.0000006</f>
        <v>0.10526375789473684</v>
      </c>
      <c r="S22" s="11" t="s">
        <v>8</v>
      </c>
      <c r="T22" s="17">
        <v>6</v>
      </c>
      <c r="U22" s="21">
        <f t="shared" si="2"/>
        <v>5.6339128169014083E-2</v>
      </c>
      <c r="V22" s="17" t="str">
        <f t="shared" si="3"/>
        <v>Services à la personne et à la collectivité</v>
      </c>
      <c r="W22" s="41">
        <f t="shared" si="6"/>
        <v>48</v>
      </c>
      <c r="X22" s="41">
        <f t="shared" si="4"/>
        <v>7</v>
      </c>
      <c r="Y22" s="41">
        <f t="shared" si="5"/>
        <v>3</v>
      </c>
      <c r="Z22" s="41">
        <f t="shared" si="0"/>
        <v>9</v>
      </c>
      <c r="AA22" s="41">
        <f t="shared" si="1"/>
        <v>4</v>
      </c>
      <c r="AG22" s="25"/>
      <c r="AH22" s="25"/>
      <c r="AI22" s="25"/>
    </row>
    <row r="23" spans="1:35" ht="16.5" customHeight="1" x14ac:dyDescent="0.25">
      <c r="B23" t="s">
        <v>114</v>
      </c>
      <c r="H23" s="95"/>
      <c r="I23" s="25"/>
      <c r="J23" s="25"/>
      <c r="K23" s="11"/>
      <c r="L23" s="17" t="s">
        <v>85</v>
      </c>
      <c r="M23" s="17">
        <v>19</v>
      </c>
      <c r="N23" s="17">
        <v>3</v>
      </c>
      <c r="O23" s="17">
        <v>7</v>
      </c>
      <c r="P23" s="17">
        <v>0</v>
      </c>
      <c r="Q23" s="17">
        <v>1</v>
      </c>
      <c r="R23" s="22">
        <f>Q23/SUM(M23:Q23)+0.0000007</f>
        <v>3.3334033333333332E-2</v>
      </c>
      <c r="S23" s="11" t="s">
        <v>9</v>
      </c>
      <c r="T23" s="17">
        <v>7</v>
      </c>
      <c r="U23" s="21">
        <f t="shared" si="2"/>
        <v>3.3334033333333332E-2</v>
      </c>
      <c r="V23" s="17" t="str">
        <f t="shared" si="3"/>
        <v>Hôtellerie-restauration, tourisme, loisirs et animation</v>
      </c>
      <c r="W23" s="41">
        <f t="shared" si="6"/>
        <v>19</v>
      </c>
      <c r="X23" s="41">
        <f t="shared" si="4"/>
        <v>3</v>
      </c>
      <c r="Y23" s="41">
        <f t="shared" si="5"/>
        <v>7</v>
      </c>
      <c r="Z23" s="41">
        <f t="shared" si="0"/>
        <v>0</v>
      </c>
      <c r="AA23" s="41">
        <f t="shared" si="1"/>
        <v>1</v>
      </c>
      <c r="AG23" s="25"/>
      <c r="AH23" s="25"/>
      <c r="AI23" s="25"/>
    </row>
    <row r="24" spans="1:35" ht="6.75" customHeight="1" x14ac:dyDescent="0.25">
      <c r="H24" s="95"/>
      <c r="I24" s="25"/>
      <c r="J24" s="25"/>
      <c r="K24" s="11"/>
      <c r="L24" s="17" t="s">
        <v>86</v>
      </c>
      <c r="M24" s="17">
        <v>37</v>
      </c>
      <c r="N24" s="17">
        <v>24</v>
      </c>
      <c r="O24" s="17">
        <v>7</v>
      </c>
      <c r="P24" s="17">
        <v>18</v>
      </c>
      <c r="Q24" s="17">
        <v>8</v>
      </c>
      <c r="R24" s="22">
        <f>Q24/SUM(M24:Q24)+0.0000008</f>
        <v>8.5107182978723397E-2</v>
      </c>
      <c r="S24" s="11" t="s">
        <v>1</v>
      </c>
      <c r="T24" s="17">
        <v>8</v>
      </c>
      <c r="U24" s="21">
        <f t="shared" si="2"/>
        <v>2.7028427027027027E-2</v>
      </c>
      <c r="V24" s="17" t="str">
        <f t="shared" si="3"/>
        <v>Transport et logistique</v>
      </c>
      <c r="W24" s="41">
        <f t="shared" si="6"/>
        <v>25</v>
      </c>
      <c r="X24" s="41">
        <f t="shared" si="4"/>
        <v>3</v>
      </c>
      <c r="Y24" s="41">
        <f t="shared" si="5"/>
        <v>7</v>
      </c>
      <c r="Z24" s="41">
        <f t="shared" si="0"/>
        <v>1</v>
      </c>
      <c r="AA24" s="41">
        <f t="shared" si="1"/>
        <v>1</v>
      </c>
      <c r="AG24" s="25"/>
      <c r="AH24" s="25"/>
      <c r="AI24" s="25"/>
    </row>
    <row r="25" spans="1:35" ht="12.75" customHeight="1" x14ac:dyDescent="0.25">
      <c r="A25" s="9" t="s">
        <v>36</v>
      </c>
      <c r="B25" s="12" t="s">
        <v>115</v>
      </c>
      <c r="G25" s="33"/>
      <c r="H25" s="95"/>
      <c r="I25" s="25"/>
      <c r="J25" s="25"/>
      <c r="K25" s="11"/>
      <c r="L25" s="17" t="s">
        <v>87</v>
      </c>
      <c r="M25" s="17">
        <v>3</v>
      </c>
      <c r="N25" s="17">
        <v>3</v>
      </c>
      <c r="O25" s="17">
        <v>4</v>
      </c>
      <c r="P25" s="17">
        <v>9</v>
      </c>
      <c r="Q25" s="17">
        <v>9</v>
      </c>
      <c r="R25" s="22">
        <f>Q25/SUM(M25:Q25)+0.0000009</f>
        <v>0.32142947142857148</v>
      </c>
      <c r="S25" s="11" t="s">
        <v>10</v>
      </c>
      <c r="T25" s="17">
        <v>9</v>
      </c>
      <c r="U25" s="21">
        <f t="shared" si="2"/>
        <v>1.3E-6</v>
      </c>
      <c r="V25" s="17" t="str">
        <f t="shared" si="3"/>
        <v>Support à l'entreprise</v>
      </c>
      <c r="W25" s="41">
        <f t="shared" si="6"/>
        <v>30</v>
      </c>
      <c r="X25" s="41">
        <f t="shared" si="4"/>
        <v>6</v>
      </c>
      <c r="Y25" s="41">
        <f t="shared" si="5"/>
        <v>5</v>
      </c>
      <c r="Z25" s="41">
        <f t="shared" si="0"/>
        <v>3</v>
      </c>
      <c r="AA25" s="41">
        <f t="shared" si="1"/>
        <v>0</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4</v>
      </c>
      <c r="O26" s="17">
        <v>2</v>
      </c>
      <c r="P26" s="17">
        <v>12</v>
      </c>
      <c r="Q26" s="17">
        <v>5</v>
      </c>
      <c r="R26" s="22">
        <f>Q26/SUM(M26:Q26)+0.000001</f>
        <v>0.156251</v>
      </c>
      <c r="S26" s="11" t="s">
        <v>11</v>
      </c>
      <c r="T26" s="17">
        <v>10</v>
      </c>
      <c r="U26" s="21">
        <f t="shared" si="2"/>
        <v>1.1999999999999999E-6</v>
      </c>
      <c r="V26" s="17" t="str">
        <f t="shared" si="3"/>
        <v>Spectacle</v>
      </c>
      <c r="W26" s="41">
        <f t="shared" si="6"/>
        <v>18</v>
      </c>
      <c r="X26" s="41">
        <f t="shared" si="4"/>
        <v>3</v>
      </c>
      <c r="Y26" s="41">
        <f t="shared" si="5"/>
        <v>1</v>
      </c>
      <c r="Z26" s="41">
        <f t="shared" si="0"/>
        <v>0</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48</v>
      </c>
      <c r="N27" s="17">
        <v>7</v>
      </c>
      <c r="O27" s="17">
        <v>3</v>
      </c>
      <c r="P27" s="17">
        <v>9</v>
      </c>
      <c r="Q27" s="17">
        <v>4</v>
      </c>
      <c r="R27" s="22">
        <f>Q27/SUM(M27:Q27)+0.0000011</f>
        <v>5.6339128169014083E-2</v>
      </c>
      <c r="S27" s="11" t="s">
        <v>12</v>
      </c>
      <c r="T27" s="17">
        <v>11</v>
      </c>
      <c r="U27" s="21">
        <f t="shared" si="2"/>
        <v>4.9999999999999998E-7</v>
      </c>
      <c r="V27" s="17" t="str">
        <f t="shared" si="3"/>
        <v>Communication, média et multimédia</v>
      </c>
      <c r="W27" s="41">
        <f t="shared" si="6"/>
        <v>20</v>
      </c>
      <c r="X27" s="41">
        <f t="shared" si="4"/>
        <v>1</v>
      </c>
      <c r="Y27" s="41">
        <f t="shared" si="5"/>
        <v>0</v>
      </c>
      <c r="Z27" s="41">
        <f t="shared" si="0"/>
        <v>2</v>
      </c>
      <c r="AA27" s="41">
        <f t="shared" si="1"/>
        <v>0</v>
      </c>
      <c r="AB27" s="17"/>
    </row>
    <row r="28" spans="1:35" s="5" customFormat="1" ht="14.25" customHeight="1" x14ac:dyDescent="0.25">
      <c r="C28" s="32"/>
      <c r="D28" s="32"/>
      <c r="E28" s="32"/>
      <c r="F28" s="32"/>
      <c r="G28" s="33"/>
      <c r="H28" s="33"/>
      <c r="K28" s="31"/>
      <c r="L28" s="17" t="s">
        <v>90</v>
      </c>
      <c r="M28" s="17">
        <v>18</v>
      </c>
      <c r="N28" s="17">
        <v>3</v>
      </c>
      <c r="O28" s="17">
        <v>1</v>
      </c>
      <c r="P28" s="17">
        <v>0</v>
      </c>
      <c r="Q28" s="17">
        <v>0</v>
      </c>
      <c r="R28" s="22">
        <f>Q28/SUM(M28:Q28)+0.0000012</f>
        <v>1.1999999999999999E-6</v>
      </c>
      <c r="S28" s="11" t="s">
        <v>13</v>
      </c>
      <c r="T28" s="17">
        <v>12</v>
      </c>
      <c r="U28" s="21">
        <f t="shared" si="2"/>
        <v>3.9999999999999998E-7</v>
      </c>
      <c r="V28" s="17" t="str">
        <f t="shared" si="3"/>
        <v>Commerce, vente et grande distribution</v>
      </c>
      <c r="W28" s="41">
        <f t="shared" si="6"/>
        <v>14</v>
      </c>
      <c r="X28" s="41">
        <f t="shared" si="4"/>
        <v>8</v>
      </c>
      <c r="Y28" s="41">
        <f t="shared" si="5"/>
        <v>12</v>
      </c>
      <c r="Z28" s="41">
        <f t="shared" si="0"/>
        <v>5</v>
      </c>
      <c r="AA28" s="41">
        <f t="shared" si="1"/>
        <v>0</v>
      </c>
      <c r="AB28" s="17"/>
    </row>
    <row r="29" spans="1:35" s="5" customFormat="1" ht="23.25" customHeight="1" x14ac:dyDescent="0.25">
      <c r="B29" s="31"/>
      <c r="C29" s="32"/>
      <c r="D29" s="32"/>
      <c r="E29" s="32"/>
      <c r="F29" s="32"/>
      <c r="G29" s="32"/>
      <c r="H29" s="38">
        <f>VLOOKUP(VLOOKUP(V17,$T$2:$U$15,2,FALSE),$L$32:$M$45,2,FALSE)/10</f>
        <v>1.4</v>
      </c>
      <c r="I29" s="39"/>
      <c r="K29" s="31"/>
      <c r="L29" s="17" t="s">
        <v>91</v>
      </c>
      <c r="M29" s="17">
        <v>30</v>
      </c>
      <c r="N29" s="17">
        <v>6</v>
      </c>
      <c r="O29" s="17">
        <v>5</v>
      </c>
      <c r="P29" s="17">
        <v>3</v>
      </c>
      <c r="Q29" s="17">
        <v>0</v>
      </c>
      <c r="R29" s="22">
        <f>Q29/SUM(M29:Q29)+0.0000013</f>
        <v>1.3E-6</v>
      </c>
      <c r="S29" s="11" t="s">
        <v>14</v>
      </c>
      <c r="T29" s="17">
        <v>13</v>
      </c>
      <c r="U29" s="21">
        <f t="shared" si="2"/>
        <v>1.9999999999999999E-7</v>
      </c>
      <c r="V29" s="17" t="str">
        <f t="shared" si="3"/>
        <v>Arts et façonnage d'ouvrages d'art</v>
      </c>
      <c r="W29" s="41">
        <f t="shared" si="6"/>
        <v>13</v>
      </c>
      <c r="X29" s="41">
        <f t="shared" si="4"/>
        <v>2</v>
      </c>
      <c r="Y29" s="41">
        <f t="shared" si="5"/>
        <v>1</v>
      </c>
      <c r="Z29" s="41">
        <f t="shared" si="0"/>
        <v>3</v>
      </c>
      <c r="AA29" s="41">
        <f t="shared" si="1"/>
        <v>0</v>
      </c>
      <c r="AB29" s="17"/>
    </row>
    <row r="30" spans="1:35" s="5" customFormat="1" ht="23.25" customHeight="1" x14ac:dyDescent="0.25">
      <c r="B30" s="31"/>
      <c r="C30" s="32"/>
      <c r="D30" s="32"/>
      <c r="E30" s="32"/>
      <c r="F30" s="32"/>
      <c r="G30" s="32"/>
      <c r="H30" s="38">
        <f t="shared" ref="H30:H42" si="7">VLOOKUP(VLOOKUP(V18,$T$2:$U$15,2,FALSE),$L$32:$M$45,2,FALSE)/10</f>
        <v>0.5</v>
      </c>
      <c r="I30" s="39"/>
      <c r="K30" s="31"/>
      <c r="L30" s="17" t="s">
        <v>92</v>
      </c>
      <c r="M30" s="17">
        <v>25</v>
      </c>
      <c r="N30" s="17">
        <v>3</v>
      </c>
      <c r="O30" s="17">
        <v>7</v>
      </c>
      <c r="P30" s="17">
        <v>1</v>
      </c>
      <c r="Q30" s="17">
        <v>1</v>
      </c>
      <c r="R30" s="22">
        <f>Q30/SUM(M30:Q30)+0.0000014</f>
        <v>2.7028427027027027E-2</v>
      </c>
      <c r="S30" s="11" t="s">
        <v>15</v>
      </c>
      <c r="T30" s="17">
        <v>14</v>
      </c>
      <c r="U30" s="21">
        <f t="shared" si="2"/>
        <v>9.9999999999999995E-8</v>
      </c>
      <c r="V30" s="17" t="str">
        <f t="shared" si="3"/>
        <v>Agriculture et pêche, espaces naturels et espaces verts, soins aux animaux</v>
      </c>
      <c r="W30" s="41">
        <f t="shared" si="6"/>
        <v>17</v>
      </c>
      <c r="X30" s="41">
        <f t="shared" si="4"/>
        <v>3</v>
      </c>
      <c r="Y30" s="41">
        <f t="shared" si="5"/>
        <v>6</v>
      </c>
      <c r="Z30" s="41">
        <f t="shared" si="0"/>
        <v>4</v>
      </c>
      <c r="AA30" s="41">
        <f t="shared" si="1"/>
        <v>0</v>
      </c>
      <c r="AB30" s="17"/>
    </row>
    <row r="31" spans="1:35" s="5" customFormat="1" ht="23.25" customHeight="1" x14ac:dyDescent="0.25">
      <c r="H31" s="38">
        <f t="shared" si="7"/>
        <v>1.7</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1.5</v>
      </c>
      <c r="I32" s="39"/>
      <c r="L32" s="17" t="s">
        <v>79</v>
      </c>
      <c r="M32" s="17">
        <v>-2</v>
      </c>
      <c r="N32" s="17"/>
      <c r="O32" s="17"/>
      <c r="P32" s="17"/>
      <c r="Q32" s="17"/>
      <c r="R32" s="17"/>
      <c r="S32" s="17"/>
      <c r="T32" s="17"/>
      <c r="U32" s="17"/>
      <c r="V32" s="17"/>
      <c r="W32" s="17"/>
      <c r="X32" s="17"/>
      <c r="Y32" s="17"/>
      <c r="Z32" s="17"/>
      <c r="AA32" s="17"/>
      <c r="AB32" s="17"/>
    </row>
    <row r="33" spans="2:28" s="5" customFormat="1" ht="23.25" customHeight="1" x14ac:dyDescent="0.25">
      <c r="H33" s="38">
        <f t="shared" si="7"/>
        <v>-0.2</v>
      </c>
      <c r="I33" s="39"/>
      <c r="L33" s="17" t="s">
        <v>80</v>
      </c>
      <c r="M33" s="17">
        <v>-3</v>
      </c>
      <c r="N33" s="17"/>
      <c r="O33" s="17"/>
      <c r="P33" s="17"/>
      <c r="Q33" s="17"/>
      <c r="R33" s="17"/>
      <c r="S33" s="17"/>
      <c r="T33" s="17"/>
      <c r="U33" s="17"/>
      <c r="V33" s="17"/>
      <c r="W33" s="17"/>
      <c r="X33" s="17"/>
      <c r="Y33" s="17"/>
      <c r="Z33" s="17"/>
      <c r="AA33" s="17"/>
      <c r="AB33" s="17"/>
    </row>
    <row r="34" spans="2:28" s="5" customFormat="1" ht="23.25" customHeight="1" x14ac:dyDescent="0.25">
      <c r="H34" s="38">
        <f t="shared" si="7"/>
        <v>-0.2</v>
      </c>
      <c r="I34" s="39"/>
      <c r="L34" s="17" t="s">
        <v>81</v>
      </c>
      <c r="M34" s="17">
        <v>17</v>
      </c>
      <c r="N34" s="17"/>
      <c r="O34" s="17"/>
      <c r="P34" s="17"/>
      <c r="Q34" s="17"/>
      <c r="R34" s="17"/>
      <c r="S34" s="17"/>
      <c r="T34" s="17"/>
      <c r="U34" s="17"/>
      <c r="V34" s="17"/>
      <c r="W34" s="17"/>
      <c r="X34" s="17"/>
      <c r="Y34" s="17"/>
      <c r="Z34" s="17"/>
      <c r="AA34" s="17"/>
      <c r="AB34" s="17"/>
    </row>
    <row r="35" spans="2:28" s="5" customFormat="1" ht="23.25" customHeight="1" x14ac:dyDescent="0.25">
      <c r="H35" s="38">
        <f t="shared" si="7"/>
        <v>-0.3</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0.2</v>
      </c>
      <c r="I36" s="40"/>
      <c r="L36" s="17" t="s">
        <v>83</v>
      </c>
      <c r="M36" s="17">
        <v>-3</v>
      </c>
      <c r="N36" s="17"/>
      <c r="O36" s="17"/>
      <c r="P36" s="17"/>
      <c r="Q36" s="17"/>
      <c r="R36" s="17"/>
      <c r="S36" s="17"/>
      <c r="T36" s="17"/>
      <c r="U36" s="17"/>
      <c r="V36" s="17"/>
      <c r="W36" s="17"/>
      <c r="X36" s="17"/>
      <c r="Y36" s="17"/>
      <c r="Z36" s="17"/>
      <c r="AA36" s="17"/>
      <c r="AB36" s="17"/>
    </row>
    <row r="37" spans="2:28" s="5" customFormat="1" ht="23.25" customHeight="1" x14ac:dyDescent="0.25">
      <c r="H37" s="38">
        <f t="shared" si="7"/>
        <v>-1</v>
      </c>
      <c r="I37" s="40"/>
      <c r="L37" s="17" t="s">
        <v>84</v>
      </c>
      <c r="M37" s="17">
        <v>15</v>
      </c>
      <c r="N37" s="17"/>
      <c r="O37" s="17"/>
      <c r="P37" s="17"/>
      <c r="Q37" s="17"/>
      <c r="R37" s="17"/>
      <c r="S37" s="17"/>
      <c r="T37" s="17"/>
      <c r="U37" s="17"/>
      <c r="V37" s="17"/>
      <c r="W37" s="17"/>
      <c r="X37" s="17"/>
      <c r="Y37" s="17"/>
      <c r="Z37" s="17"/>
      <c r="AA37" s="17"/>
      <c r="AB37" s="17"/>
    </row>
    <row r="38" spans="2:28" s="5" customFormat="1" ht="23.25" customHeight="1" x14ac:dyDescent="0.25">
      <c r="H38" s="38">
        <f t="shared" si="7"/>
        <v>-1.6</v>
      </c>
      <c r="I38" s="39"/>
      <c r="L38" s="17" t="s">
        <v>85</v>
      </c>
      <c r="M38" s="17">
        <v>-3</v>
      </c>
      <c r="N38" s="17"/>
      <c r="O38" s="17"/>
      <c r="P38" s="17"/>
      <c r="Q38" s="17"/>
      <c r="R38" s="17"/>
      <c r="S38" s="17"/>
      <c r="T38" s="17"/>
      <c r="U38" s="17"/>
      <c r="V38" s="17"/>
      <c r="W38" s="17"/>
      <c r="X38" s="17"/>
      <c r="Y38" s="17"/>
      <c r="Z38" s="17"/>
      <c r="AA38" s="17"/>
      <c r="AB38" s="17"/>
    </row>
    <row r="39" spans="2:28" s="5" customFormat="1" ht="23.25" customHeight="1" x14ac:dyDescent="0.25">
      <c r="H39" s="38">
        <f t="shared" si="7"/>
        <v>-0.3</v>
      </c>
      <c r="I39" s="39"/>
      <c r="L39" s="17" t="s">
        <v>86</v>
      </c>
      <c r="M39" s="17">
        <v>-2</v>
      </c>
      <c r="N39" s="17"/>
      <c r="O39" s="17"/>
      <c r="P39" s="17"/>
      <c r="Q39" s="17"/>
      <c r="R39" s="17"/>
      <c r="S39" s="17"/>
      <c r="T39" s="17"/>
      <c r="U39" s="17"/>
      <c r="V39" s="17"/>
      <c r="W39" s="17"/>
      <c r="X39" s="17"/>
      <c r="Y39" s="17"/>
      <c r="Z39" s="17"/>
      <c r="AA39" s="17"/>
      <c r="AB39" s="17"/>
    </row>
    <row r="40" spans="2:28" s="5" customFormat="1" ht="23.25" customHeight="1" x14ac:dyDescent="0.25">
      <c r="H40" s="38">
        <f t="shared" si="7"/>
        <v>-0.3</v>
      </c>
      <c r="I40" s="39"/>
      <c r="L40" s="17" t="s">
        <v>87</v>
      </c>
      <c r="M40" s="17">
        <v>14</v>
      </c>
      <c r="N40" s="17"/>
      <c r="O40" s="17"/>
      <c r="P40" s="17"/>
      <c r="Q40" s="17"/>
      <c r="R40" s="17"/>
      <c r="S40" s="17"/>
      <c r="T40" s="17"/>
      <c r="U40" s="17"/>
      <c r="V40" s="17"/>
      <c r="W40" s="17"/>
      <c r="X40" s="17"/>
      <c r="Y40" s="17"/>
      <c r="Z40" s="17"/>
      <c r="AA40" s="17"/>
      <c r="AB40" s="17"/>
    </row>
    <row r="41" spans="2:28" s="5" customFormat="1" ht="23.25" customHeight="1" x14ac:dyDescent="0.25">
      <c r="H41" s="38">
        <f t="shared" si="7"/>
        <v>-0.3</v>
      </c>
      <c r="I41" s="39"/>
      <c r="L41" s="17" t="s">
        <v>88</v>
      </c>
      <c r="M41" s="17">
        <v>5</v>
      </c>
      <c r="N41" s="17"/>
      <c r="O41" s="17"/>
      <c r="P41" s="17"/>
      <c r="Q41" s="17"/>
      <c r="R41" s="17"/>
      <c r="S41" s="17"/>
      <c r="T41" s="17"/>
      <c r="U41" s="17"/>
      <c r="V41" s="17"/>
      <c r="W41" s="17"/>
      <c r="X41" s="17"/>
      <c r="Y41" s="17"/>
      <c r="Z41" s="17"/>
      <c r="AA41" s="17"/>
      <c r="AB41" s="17"/>
    </row>
    <row r="42" spans="2:28" s="5" customFormat="1" ht="23.25" customHeight="1" x14ac:dyDescent="0.25">
      <c r="H42" s="38">
        <f t="shared" si="7"/>
        <v>-0.2</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-16</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9 métiers. À l'inverse, 3 métiers ne semblent pas du tout en tension (indicateur inférieur à -1). Dans ce domaine, l'indicateur de tension est de 1,4.</v>
      </c>
      <c r="C45" s="96"/>
      <c r="D45" s="96"/>
      <c r="E45" s="96"/>
      <c r="F45" s="96"/>
      <c r="G45" s="96"/>
      <c r="H45" s="96"/>
      <c r="J45" s="36"/>
      <c r="K45" s="36"/>
      <c r="L45" s="17" t="s">
        <v>92</v>
      </c>
      <c r="M45" s="17">
        <v>2</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Lillebonne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218</v>
      </c>
      <c r="C51" s="60">
        <v>5</v>
      </c>
      <c r="D51" s="60">
        <v>3</v>
      </c>
      <c r="E51" s="60">
        <v>3</v>
      </c>
      <c r="F51" s="60">
        <v>4</v>
      </c>
      <c r="G51" s="60">
        <v>1</v>
      </c>
      <c r="H51" s="60">
        <v>4</v>
      </c>
      <c r="L51" s="17"/>
      <c r="M51" s="17"/>
      <c r="N51" s="17"/>
      <c r="O51" s="17"/>
      <c r="P51" s="17"/>
      <c r="Q51" s="17"/>
    </row>
    <row r="52" spans="1:17" ht="24.75" customHeight="1" x14ac:dyDescent="0.25">
      <c r="A52" s="57" t="s">
        <v>27</v>
      </c>
      <c r="B52" s="61" t="s">
        <v>243</v>
      </c>
      <c r="C52" s="62">
        <v>5</v>
      </c>
      <c r="D52" s="62">
        <v>4</v>
      </c>
      <c r="E52" s="62">
        <v>4</v>
      </c>
      <c r="F52" s="62">
        <v>3</v>
      </c>
      <c r="G52" s="62">
        <v>5</v>
      </c>
      <c r="H52" s="62">
        <v>5</v>
      </c>
      <c r="L52" s="17"/>
      <c r="M52" s="17"/>
      <c r="N52" s="17"/>
      <c r="O52" s="17"/>
      <c r="P52" s="17"/>
      <c r="Q52" s="17"/>
    </row>
    <row r="53" spans="1:17" ht="24.75" customHeight="1" x14ac:dyDescent="0.25">
      <c r="A53" s="57" t="s">
        <v>25</v>
      </c>
      <c r="B53" s="61" t="s">
        <v>168</v>
      </c>
      <c r="C53" s="62">
        <v>5</v>
      </c>
      <c r="D53" s="62">
        <v>2</v>
      </c>
      <c r="E53" s="62">
        <v>3</v>
      </c>
      <c r="F53" s="62">
        <v>3</v>
      </c>
      <c r="G53" s="62">
        <v>4</v>
      </c>
      <c r="H53" s="62">
        <v>3</v>
      </c>
      <c r="L53" s="17"/>
      <c r="M53" s="17"/>
      <c r="N53" s="17"/>
      <c r="O53" s="17"/>
      <c r="P53" s="17"/>
      <c r="Q53" s="17"/>
    </row>
    <row r="54" spans="1:17" ht="24.75" customHeight="1" x14ac:dyDescent="0.25">
      <c r="A54" s="57" t="s">
        <v>24</v>
      </c>
      <c r="B54" s="61" t="s">
        <v>197</v>
      </c>
      <c r="C54" s="62">
        <v>3</v>
      </c>
      <c r="D54" s="62">
        <v>3</v>
      </c>
      <c r="E54" s="62">
        <v>2</v>
      </c>
      <c r="F54" s="62">
        <v>1</v>
      </c>
      <c r="G54" s="62">
        <v>2</v>
      </c>
      <c r="H54" s="62">
        <v>2</v>
      </c>
      <c r="L54" s="17"/>
      <c r="M54" s="17"/>
      <c r="N54" s="17"/>
      <c r="O54" s="17"/>
      <c r="P54" s="17"/>
      <c r="Q54" s="17"/>
    </row>
    <row r="55" spans="1:17" ht="24.75" customHeight="1" x14ac:dyDescent="0.25">
      <c r="A55" s="57" t="s">
        <v>23</v>
      </c>
      <c r="B55" s="61" t="s">
        <v>204</v>
      </c>
      <c r="C55" s="62">
        <v>1</v>
      </c>
      <c r="D55" s="62">
        <v>4</v>
      </c>
      <c r="E55" s="62">
        <v>5</v>
      </c>
      <c r="F55" s="62">
        <v>4</v>
      </c>
      <c r="G55" s="62">
        <v>2</v>
      </c>
      <c r="H55" s="62">
        <v>5</v>
      </c>
      <c r="L55" s="17"/>
      <c r="M55" s="17"/>
      <c r="N55" s="17"/>
      <c r="O55" s="17"/>
      <c r="P55" s="17"/>
      <c r="Q55" s="17"/>
    </row>
    <row r="56" spans="1:17" ht="24.75" customHeight="1" x14ac:dyDescent="0.25">
      <c r="A56" s="57" t="s">
        <v>22</v>
      </c>
      <c r="B56" s="61" t="s">
        <v>227</v>
      </c>
      <c r="C56" s="62">
        <v>4</v>
      </c>
      <c r="D56" s="62">
        <v>3</v>
      </c>
      <c r="E56" s="62">
        <v>2</v>
      </c>
      <c r="F56" s="62">
        <v>1</v>
      </c>
      <c r="G56" s="62">
        <v>5</v>
      </c>
      <c r="H56" s="62">
        <v>2</v>
      </c>
      <c r="L56" s="17"/>
      <c r="M56" s="17"/>
      <c r="N56" s="17"/>
      <c r="O56" s="17"/>
      <c r="P56" s="17"/>
      <c r="Q56" s="17"/>
    </row>
    <row r="57" spans="1:17" ht="24.75" customHeight="1" x14ac:dyDescent="0.25">
      <c r="A57" s="57" t="s">
        <v>21</v>
      </c>
      <c r="B57" s="61" t="s">
        <v>228</v>
      </c>
      <c r="C57" s="62">
        <v>2</v>
      </c>
      <c r="D57" s="62">
        <v>3</v>
      </c>
      <c r="E57" s="62">
        <v>2</v>
      </c>
      <c r="F57" s="62">
        <v>1</v>
      </c>
      <c r="G57" s="62">
        <v>5</v>
      </c>
      <c r="H57" s="62">
        <v>1</v>
      </c>
      <c r="L57" s="17"/>
      <c r="M57" s="17"/>
      <c r="N57" s="17"/>
      <c r="O57" s="17"/>
      <c r="P57" s="17"/>
      <c r="Q57" s="17"/>
    </row>
    <row r="58" spans="1:17" ht="24.75" customHeight="1" x14ac:dyDescent="0.25">
      <c r="A58" s="57" t="s">
        <v>20</v>
      </c>
      <c r="B58" s="61" t="s">
        <v>229</v>
      </c>
      <c r="C58" s="62">
        <v>4</v>
      </c>
      <c r="D58" s="62">
        <v>4</v>
      </c>
      <c r="E58" s="62">
        <v>4</v>
      </c>
      <c r="F58" s="62">
        <v>2</v>
      </c>
      <c r="G58" s="62">
        <v>3</v>
      </c>
      <c r="H58" s="62">
        <v>3</v>
      </c>
      <c r="L58" s="17"/>
      <c r="M58" s="17"/>
      <c r="N58" s="17"/>
      <c r="O58" s="17"/>
      <c r="P58" s="17"/>
      <c r="Q58" s="17"/>
    </row>
    <row r="59" spans="1:17" ht="24.75" customHeight="1" x14ac:dyDescent="0.25">
      <c r="A59" s="57" t="s">
        <v>19</v>
      </c>
      <c r="B59" s="61" t="s">
        <v>216</v>
      </c>
      <c r="C59" s="62">
        <v>3</v>
      </c>
      <c r="D59" s="62">
        <v>4</v>
      </c>
      <c r="E59" s="62">
        <v>5</v>
      </c>
      <c r="F59" s="62">
        <v>2</v>
      </c>
      <c r="G59" s="62">
        <v>3</v>
      </c>
      <c r="H59" s="62">
        <v>4</v>
      </c>
      <c r="L59" s="17"/>
      <c r="M59" s="17"/>
      <c r="N59" s="17"/>
      <c r="O59" s="17"/>
      <c r="P59" s="17"/>
      <c r="Q59" s="17"/>
    </row>
    <row r="60" spans="1:17" ht="24.75" customHeight="1" x14ac:dyDescent="0.25">
      <c r="A60" s="57" t="s">
        <v>18</v>
      </c>
      <c r="B60" s="61" t="s">
        <v>196</v>
      </c>
      <c r="C60" s="62">
        <v>2</v>
      </c>
      <c r="D60" s="62">
        <v>4</v>
      </c>
      <c r="E60" s="62">
        <v>2</v>
      </c>
      <c r="F60" s="62">
        <v>5</v>
      </c>
      <c r="G60" s="62">
        <v>4</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Lillebonne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Sécurité et surveillance privées </v>
      </c>
      <c r="C69" s="63">
        <f>IF(N69=". ",0,IF(AND(N69&gt;0,N69&lt;5),"ND",N69))</f>
        <v>17</v>
      </c>
      <c r="D69" s="58">
        <f>IF(O69=". ",0,IF(AND(O69&gt;0,O69&lt;5),"ND",O69))</f>
        <v>33</v>
      </c>
      <c r="E69" s="64">
        <f t="shared" ref="E69:E78" si="9">IF(P69=". ",0,P69)</f>
        <v>76</v>
      </c>
      <c r="F69" s="65">
        <f>IF(OR(R69=0,R69=". "),"-",IF(P69=". ",0,P69)/R69-1)</f>
        <v>-1.2987012987012991E-2</v>
      </c>
      <c r="G69" s="58">
        <f>IF(Q69=". ",0,Q69)</f>
        <v>10</v>
      </c>
      <c r="H69" s="66">
        <f>IF(OR(S69=0,S69=". "),"-",IF(P69=". ",0,P69)/S69)</f>
        <v>2.2352941176470589</v>
      </c>
      <c r="L69" s="17"/>
      <c r="M69" s="17" t="s">
        <v>218</v>
      </c>
      <c r="N69" s="17">
        <v>17</v>
      </c>
      <c r="O69" s="17">
        <v>33</v>
      </c>
      <c r="P69" s="17">
        <v>76</v>
      </c>
      <c r="Q69" s="17">
        <v>10</v>
      </c>
      <c r="R69" s="17">
        <v>77</v>
      </c>
      <c r="S69" s="17">
        <v>34</v>
      </c>
    </row>
    <row r="70" spans="1:19" ht="24.75" customHeight="1" x14ac:dyDescent="0.25">
      <c r="A70" s="57" t="s">
        <v>27</v>
      </c>
      <c r="B70" s="61" t="str">
        <f t="shared" si="8"/>
        <v xml:space="preserve">Réalisation et montage en tuyauterie </v>
      </c>
      <c r="C70" s="67">
        <f t="shared" ref="C70:D78" si="10">IF(N70=". ",0,IF(AND(N70&gt;0,N70&lt;5),"ND",N70))</f>
        <v>15</v>
      </c>
      <c r="D70" s="68">
        <f t="shared" si="10"/>
        <v>54</v>
      </c>
      <c r="E70" s="69">
        <f t="shared" si="9"/>
        <v>120</v>
      </c>
      <c r="F70" s="70">
        <f t="shared" ref="F70:F78" si="11">IF(OR(R70=0,R70=". "),"-",IF(P70=". ",0,P70)/R70-1)</f>
        <v>3.1379310344827589</v>
      </c>
      <c r="G70" s="68">
        <f t="shared" ref="G70:G78" si="12">IF(Q70=". ",0,Q70)</f>
        <v>7</v>
      </c>
      <c r="H70" s="71">
        <f t="shared" ref="H70:H78" si="13">IF(OR(S70=0,S70=". "),"-",IF(P70=". ",0,P70)/S70)</f>
        <v>2.9268292682926829</v>
      </c>
      <c r="L70" s="17"/>
      <c r="M70" s="17" t="s">
        <v>243</v>
      </c>
      <c r="N70" s="17">
        <v>15</v>
      </c>
      <c r="O70" s="17">
        <v>54</v>
      </c>
      <c r="P70" s="17">
        <v>120</v>
      </c>
      <c r="Q70" s="17">
        <v>7</v>
      </c>
      <c r="R70" s="17">
        <v>29</v>
      </c>
      <c r="S70" s="17">
        <v>41</v>
      </c>
    </row>
    <row r="71" spans="1:19" ht="24.75" customHeight="1" x14ac:dyDescent="0.25">
      <c r="A71" s="57" t="s">
        <v>25</v>
      </c>
      <c r="B71" s="61" t="str">
        <f t="shared" si="8"/>
        <v xml:space="preserve">Installation et maintenance d'équipements industriels et d'exploitation </v>
      </c>
      <c r="C71" s="67">
        <f t="shared" si="10"/>
        <v>11</v>
      </c>
      <c r="D71" s="68">
        <f t="shared" si="10"/>
        <v>29</v>
      </c>
      <c r="E71" s="69">
        <f t="shared" si="9"/>
        <v>83</v>
      </c>
      <c r="F71" s="70">
        <f t="shared" si="11"/>
        <v>1.59375</v>
      </c>
      <c r="G71" s="68">
        <f t="shared" si="12"/>
        <v>7</v>
      </c>
      <c r="H71" s="71">
        <f t="shared" si="13"/>
        <v>1.7291666666666667</v>
      </c>
      <c r="L71" s="17"/>
      <c r="M71" s="17" t="s">
        <v>168</v>
      </c>
      <c r="N71" s="17">
        <v>11</v>
      </c>
      <c r="O71" s="17">
        <v>29</v>
      </c>
      <c r="P71" s="17">
        <v>83</v>
      </c>
      <c r="Q71" s="17">
        <v>7</v>
      </c>
      <c r="R71" s="17">
        <v>32</v>
      </c>
      <c r="S71" s="17">
        <v>48</v>
      </c>
    </row>
    <row r="72" spans="1:19" ht="24.75" customHeight="1" x14ac:dyDescent="0.25">
      <c r="A72" s="57" t="s">
        <v>24</v>
      </c>
      <c r="B72" s="61" t="str">
        <f t="shared" si="8"/>
        <v xml:space="preserve">Maintenance des bâtiments et des locaux </v>
      </c>
      <c r="C72" s="67">
        <f t="shared" si="10"/>
        <v>49</v>
      </c>
      <c r="D72" s="68">
        <f t="shared" si="10"/>
        <v>87</v>
      </c>
      <c r="E72" s="69">
        <f t="shared" si="9"/>
        <v>42</v>
      </c>
      <c r="F72" s="70">
        <f t="shared" si="11"/>
        <v>-0.17647058823529416</v>
      </c>
      <c r="G72" s="68">
        <f t="shared" si="12"/>
        <v>1</v>
      </c>
      <c r="H72" s="71">
        <f t="shared" si="13"/>
        <v>0.6</v>
      </c>
      <c r="L72" s="17"/>
      <c r="M72" s="17" t="s">
        <v>197</v>
      </c>
      <c r="N72" s="17">
        <v>49</v>
      </c>
      <c r="O72" s="17">
        <v>87</v>
      </c>
      <c r="P72" s="17">
        <v>42</v>
      </c>
      <c r="Q72" s="17">
        <v>1</v>
      </c>
      <c r="R72" s="17">
        <v>51</v>
      </c>
      <c r="S72" s="17">
        <v>70</v>
      </c>
    </row>
    <row r="73" spans="1:19" ht="24.75" customHeight="1" x14ac:dyDescent="0.25">
      <c r="A73" s="57" t="s">
        <v>23</v>
      </c>
      <c r="B73" s="61" t="str">
        <f t="shared" si="8"/>
        <v xml:space="preserve">Assistance auprès d'adultes </v>
      </c>
      <c r="C73" s="67">
        <f t="shared" si="10"/>
        <v>34</v>
      </c>
      <c r="D73" s="68">
        <f t="shared" si="10"/>
        <v>70</v>
      </c>
      <c r="E73" s="69">
        <f t="shared" si="9"/>
        <v>37</v>
      </c>
      <c r="F73" s="70">
        <f t="shared" si="11"/>
        <v>5.7142857142857162E-2</v>
      </c>
      <c r="G73" s="68">
        <f t="shared" si="12"/>
        <v>2</v>
      </c>
      <c r="H73" s="71">
        <f t="shared" si="13"/>
        <v>0.30081300813008133</v>
      </c>
      <c r="L73" s="17"/>
      <c r="M73" s="17" t="s">
        <v>204</v>
      </c>
      <c r="N73" s="17">
        <v>34</v>
      </c>
      <c r="O73" s="17">
        <v>70</v>
      </c>
      <c r="P73" s="17">
        <v>37</v>
      </c>
      <c r="Q73" s="17">
        <v>2</v>
      </c>
      <c r="R73" s="17">
        <v>35</v>
      </c>
      <c r="S73" s="17">
        <v>123</v>
      </c>
    </row>
    <row r="74" spans="1:19" ht="24.75" customHeight="1" x14ac:dyDescent="0.25">
      <c r="A74" s="57" t="s">
        <v>22</v>
      </c>
      <c r="B74" s="61" t="str">
        <f t="shared" si="8"/>
        <v xml:space="preserve">Coiffure </v>
      </c>
      <c r="C74" s="67">
        <f t="shared" si="10"/>
        <v>14</v>
      </c>
      <c r="D74" s="68">
        <f t="shared" si="10"/>
        <v>18</v>
      </c>
      <c r="E74" s="69">
        <f t="shared" si="9"/>
        <v>37</v>
      </c>
      <c r="F74" s="70">
        <f t="shared" si="11"/>
        <v>2.7</v>
      </c>
      <c r="G74" s="68">
        <f t="shared" si="12"/>
        <v>2</v>
      </c>
      <c r="H74" s="71">
        <f t="shared" si="13"/>
        <v>1.0571428571428572</v>
      </c>
      <c r="L74" s="17"/>
      <c r="M74" s="17" t="s">
        <v>227</v>
      </c>
      <c r="N74" s="17">
        <v>14</v>
      </c>
      <c r="O74" s="17">
        <v>18</v>
      </c>
      <c r="P74" s="17">
        <v>37</v>
      </c>
      <c r="Q74" s="17">
        <v>2</v>
      </c>
      <c r="R74" s="17">
        <v>10</v>
      </c>
      <c r="S74" s="17">
        <v>35</v>
      </c>
    </row>
    <row r="75" spans="1:19" ht="24.75" customHeight="1" x14ac:dyDescent="0.25">
      <c r="A75" s="57" t="s">
        <v>21</v>
      </c>
      <c r="B75" s="61" t="str">
        <f t="shared" si="8"/>
        <v xml:space="preserve">Soins esthétiques et corporels </v>
      </c>
      <c r="C75" s="67">
        <f t="shared" si="10"/>
        <v>25</v>
      </c>
      <c r="D75" s="68">
        <f t="shared" si="10"/>
        <v>39</v>
      </c>
      <c r="E75" s="69">
        <f t="shared" si="9"/>
        <v>6</v>
      </c>
      <c r="F75" s="70">
        <f t="shared" si="11"/>
        <v>2</v>
      </c>
      <c r="G75" s="68">
        <f t="shared" si="12"/>
        <v>0</v>
      </c>
      <c r="H75" s="71">
        <f t="shared" si="13"/>
        <v>0.1111111111111111</v>
      </c>
      <c r="L75" s="17"/>
      <c r="M75" s="17" t="s">
        <v>228</v>
      </c>
      <c r="N75" s="17">
        <v>25</v>
      </c>
      <c r="O75" s="17">
        <v>39</v>
      </c>
      <c r="P75" s="17">
        <v>6</v>
      </c>
      <c r="Q75" s="17" t="s">
        <v>95</v>
      </c>
      <c r="R75" s="17">
        <v>2</v>
      </c>
      <c r="S75" s="17">
        <v>54</v>
      </c>
    </row>
    <row r="76" spans="1:19" ht="24.75" customHeight="1" x14ac:dyDescent="0.25">
      <c r="A76" s="57" t="s">
        <v>20</v>
      </c>
      <c r="B76" s="61" t="str">
        <f t="shared" si="8"/>
        <v xml:space="preserve">Réalisation de menuiserie bois et tonnellerie </v>
      </c>
      <c r="C76" s="67">
        <f t="shared" si="10"/>
        <v>15</v>
      </c>
      <c r="D76" s="68">
        <f t="shared" si="10"/>
        <v>21</v>
      </c>
      <c r="E76" s="69">
        <f t="shared" si="9"/>
        <v>86</v>
      </c>
      <c r="F76" s="70">
        <f t="shared" si="11"/>
        <v>13.333333333333334</v>
      </c>
      <c r="G76" s="68">
        <f t="shared" si="12"/>
        <v>4</v>
      </c>
      <c r="H76" s="71">
        <f t="shared" si="13"/>
        <v>2.3243243243243241</v>
      </c>
      <c r="L76" s="17"/>
      <c r="M76" s="17" t="s">
        <v>229</v>
      </c>
      <c r="N76" s="17">
        <v>15</v>
      </c>
      <c r="O76" s="17">
        <v>21</v>
      </c>
      <c r="P76" s="17">
        <v>86</v>
      </c>
      <c r="Q76" s="17">
        <v>4</v>
      </c>
      <c r="R76" s="17">
        <v>6</v>
      </c>
      <c r="S76" s="17">
        <v>37</v>
      </c>
    </row>
    <row r="77" spans="1:19" ht="24.75" customHeight="1" x14ac:dyDescent="0.25">
      <c r="A77" s="57" t="s">
        <v>19</v>
      </c>
      <c r="B77" s="61" t="str">
        <f t="shared" si="8"/>
        <v xml:space="preserve">Peinture en bâtiment </v>
      </c>
      <c r="C77" s="67">
        <f t="shared" si="10"/>
        <v>20</v>
      </c>
      <c r="D77" s="68">
        <f t="shared" si="10"/>
        <v>31</v>
      </c>
      <c r="E77" s="69">
        <f t="shared" si="9"/>
        <v>28</v>
      </c>
      <c r="F77" s="70">
        <f t="shared" si="11"/>
        <v>1.5454545454545454</v>
      </c>
      <c r="G77" s="68">
        <f t="shared" si="12"/>
        <v>4</v>
      </c>
      <c r="H77" s="71">
        <f t="shared" si="13"/>
        <v>0.7</v>
      </c>
      <c r="L77" s="17"/>
      <c r="M77" s="17" t="s">
        <v>216</v>
      </c>
      <c r="N77" s="17">
        <v>20</v>
      </c>
      <c r="O77" s="17">
        <v>31</v>
      </c>
      <c r="P77" s="17">
        <v>28</v>
      </c>
      <c r="Q77" s="17">
        <v>4</v>
      </c>
      <c r="R77" s="17">
        <v>11</v>
      </c>
      <c r="S77" s="17">
        <v>40</v>
      </c>
    </row>
    <row r="78" spans="1:19" ht="24.75" customHeight="1" x14ac:dyDescent="0.25">
      <c r="A78" s="57" t="s">
        <v>18</v>
      </c>
      <c r="B78" s="61" t="str">
        <f t="shared" si="8"/>
        <v xml:space="preserve">Conduite de transport de marchandises sur longue distance </v>
      </c>
      <c r="C78" s="67">
        <f t="shared" si="10"/>
        <v>18</v>
      </c>
      <c r="D78" s="68">
        <f t="shared" si="10"/>
        <v>38</v>
      </c>
      <c r="E78" s="69">
        <f t="shared" si="9"/>
        <v>155</v>
      </c>
      <c r="F78" s="70">
        <f t="shared" si="11"/>
        <v>1.6271186440677967</v>
      </c>
      <c r="G78" s="68">
        <f t="shared" si="12"/>
        <v>15</v>
      </c>
      <c r="H78" s="71">
        <f t="shared" si="13"/>
        <v>1.7415730337078652</v>
      </c>
      <c r="L78" s="17"/>
      <c r="M78" s="17" t="s">
        <v>196</v>
      </c>
      <c r="N78" s="17">
        <v>18</v>
      </c>
      <c r="O78" s="17">
        <v>38</v>
      </c>
      <c r="P78" s="17">
        <v>155</v>
      </c>
      <c r="Q78" s="17">
        <v>15</v>
      </c>
      <c r="R78" s="17">
        <v>59</v>
      </c>
      <c r="S78" s="17">
        <v>89</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99" priority="6" operator="equal">
      <formula>5</formula>
    </cfRule>
    <cfRule type="cellIs" dxfId="198" priority="7" operator="equal">
      <formula>4</formula>
    </cfRule>
    <cfRule type="cellIs" dxfId="197" priority="8" operator="equal">
      <formula>3</formula>
    </cfRule>
    <cfRule type="cellIs" dxfId="196" priority="9" operator="equal">
      <formula>2</formula>
    </cfRule>
    <cfRule type="cellIs" dxfId="195" priority="10" operator="equal">
      <formula>1</formula>
    </cfRule>
  </conditionalFormatting>
  <conditionalFormatting sqref="F51:F60">
    <cfRule type="cellIs" dxfId="194" priority="1" operator="equal">
      <formula>5</formula>
    </cfRule>
    <cfRule type="cellIs" dxfId="193" priority="2" operator="equal">
      <formula>4</formula>
    </cfRule>
    <cfRule type="cellIs" dxfId="192" priority="3" operator="equal">
      <formula>3</formula>
    </cfRule>
    <cfRule type="cellIs" dxfId="191" priority="4" operator="equal">
      <formula>2</formula>
    </cfRule>
    <cfRule type="cellIs" dxfId="190" priority="5" operator="equal">
      <formula>1</formula>
    </cfRule>
  </conditionalFormatting>
  <pageMargins left="0.25" right="0.25" top="0.75" bottom="0.75" header="0.3" footer="0.3"/>
  <pageSetup paperSize="9" orientation="portrait"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148</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21</v>
      </c>
      <c r="N17" s="5">
        <v>0</v>
      </c>
      <c r="O17" s="5">
        <v>3</v>
      </c>
      <c r="P17" s="5">
        <v>5</v>
      </c>
      <c r="Q17" s="5">
        <v>1</v>
      </c>
      <c r="R17" s="22">
        <f>Q17/SUM(M17:Q17)+0.0000001</f>
        <v>3.3333433333333336E-2</v>
      </c>
      <c r="S17" s="11" t="s">
        <v>3</v>
      </c>
      <c r="T17" s="17">
        <v>1</v>
      </c>
      <c r="U17" s="21">
        <f>LARGE($R$17:$R$30,T17)</f>
        <v>0.12000029999999999</v>
      </c>
      <c r="V17" s="17" t="str">
        <f>VLOOKUP(U17,$R$17:$S$30,2,FALSE)</f>
        <v>Banque, assurance, immobilier</v>
      </c>
      <c r="W17" s="41">
        <f>VLOOKUP(VLOOKUP(V17,$T$2:$U$15,2,FALSE),$L$17:$Q$31,2,FALSE)</f>
        <v>17</v>
      </c>
      <c r="X17" s="41">
        <f>VLOOKUP(VLOOKUP(V17,$T$2:$U$15,2,FALSE),$L$17:$Q$31,3,FALSE)</f>
        <v>2</v>
      </c>
      <c r="Y17" s="41">
        <f>VLOOKUP(VLOOKUP(V17,$T$2:$U$15,2,FALSE),$L$17:$Q$31,4,FALSE)</f>
        <v>0</v>
      </c>
      <c r="Z17" s="41">
        <f t="shared" ref="Z17:Z30" si="0">VLOOKUP(VLOOKUP(V17,$T$2:$U$15,2,FALSE),$L$17:$Q$31,5,FALSE)</f>
        <v>3</v>
      </c>
      <c r="AA17" s="41">
        <f t="shared" ref="AA17:AA30" si="1">VLOOKUP(VLOOKUP(V17,$T$2:$U$15,2,FALSE),$L$17:$Q$31,6,FALSE)</f>
        <v>3</v>
      </c>
      <c r="AG17" s="25"/>
      <c r="AH17" s="25"/>
      <c r="AI17" s="25"/>
    </row>
    <row r="18" spans="1:35" x14ac:dyDescent="0.25">
      <c r="A18" s="94"/>
      <c r="B18" s="94"/>
      <c r="C18" s="94"/>
      <c r="D18" s="94"/>
      <c r="E18" s="94"/>
      <c r="F18" s="94"/>
      <c r="G18" s="94"/>
      <c r="H18" s="94"/>
      <c r="I18" s="25"/>
      <c r="J18" s="25"/>
      <c r="K18" s="11"/>
      <c r="L18" s="17" t="s">
        <v>80</v>
      </c>
      <c r="M18" s="17">
        <v>18</v>
      </c>
      <c r="N18" s="17">
        <v>1</v>
      </c>
      <c r="O18" s="17">
        <v>0</v>
      </c>
      <c r="P18" s="17">
        <v>0</v>
      </c>
      <c r="Q18" s="17">
        <v>0</v>
      </c>
      <c r="R18" s="22">
        <f>Q18/SUM(M18:Q18)+0.0000002</f>
        <v>1.9999999999999999E-7</v>
      </c>
      <c r="S18" s="11" t="s">
        <v>4</v>
      </c>
      <c r="T18" s="17">
        <v>2</v>
      </c>
      <c r="U18" s="21">
        <f t="shared" ref="U18:U30" si="2">LARGE($R$17:$R$30,T18)</f>
        <v>0.10526375789473684</v>
      </c>
      <c r="V18" s="17" t="str">
        <f t="shared" ref="V18:V30" si="3">VLOOKUP(U18,$R$17:$S$30,2,FALSE)</f>
        <v>Construction, bâtiment et travaux publics</v>
      </c>
      <c r="W18" s="41">
        <f>VLOOKUP(VLOOKUP(V18,$T$2:$U$15,2,FALSE),$L$17:$Q$30,2,FALSE)</f>
        <v>6</v>
      </c>
      <c r="X18" s="41">
        <f t="shared" ref="X18:X30" si="4">VLOOKUP(VLOOKUP(V18,$T$2:$U$15,2,FALSE),$L$17:$Q$30,3,FALSE)</f>
        <v>4</v>
      </c>
      <c r="Y18" s="41">
        <f t="shared" ref="Y18:Y30" si="5">VLOOKUP(VLOOKUP(V18,$T$2:$U$15,2,FALSE),$L$17:$Q$30,4,FALSE)</f>
        <v>10</v>
      </c>
      <c r="Z18" s="41">
        <f t="shared" si="0"/>
        <v>14</v>
      </c>
      <c r="AA18" s="41">
        <f t="shared" si="1"/>
        <v>4</v>
      </c>
      <c r="AG18" s="25"/>
      <c r="AH18" s="25"/>
      <c r="AI18" s="25"/>
    </row>
    <row r="19" spans="1:35" ht="9.75" customHeight="1" x14ac:dyDescent="0.25">
      <c r="A19" s="94"/>
      <c r="B19" s="94"/>
      <c r="C19" s="94"/>
      <c r="D19" s="94"/>
      <c r="E19" s="94"/>
      <c r="F19" s="94"/>
      <c r="G19" s="94"/>
      <c r="H19" s="94"/>
      <c r="I19" s="25"/>
      <c r="J19" s="25"/>
      <c r="K19" s="11"/>
      <c r="L19" s="17" t="s">
        <v>81</v>
      </c>
      <c r="M19" s="17">
        <v>17</v>
      </c>
      <c r="N19" s="17">
        <v>2</v>
      </c>
      <c r="O19" s="17">
        <v>0</v>
      </c>
      <c r="P19" s="17">
        <v>3</v>
      </c>
      <c r="Q19" s="17">
        <v>3</v>
      </c>
      <c r="R19" s="22">
        <f>Q19/SUM(M19:Q19)+0.0000003</f>
        <v>0.12000029999999999</v>
      </c>
      <c r="S19" s="11" t="s">
        <v>5</v>
      </c>
      <c r="T19" s="17">
        <v>3</v>
      </c>
      <c r="U19" s="21">
        <f t="shared" si="2"/>
        <v>7.1429471428571423E-2</v>
      </c>
      <c r="V19" s="17" t="str">
        <f t="shared" si="3"/>
        <v>Installation et maintenance</v>
      </c>
      <c r="W19" s="41">
        <f t="shared" ref="W19:W30" si="6">VLOOKUP(VLOOKUP(V19,$T$2:$U$15,2,FALSE),$L$17:$Q$30,2,FALSE)</f>
        <v>6</v>
      </c>
      <c r="X19" s="41">
        <f t="shared" si="4"/>
        <v>3</v>
      </c>
      <c r="Y19" s="41">
        <f t="shared" si="5"/>
        <v>12</v>
      </c>
      <c r="Z19" s="41">
        <f t="shared" si="0"/>
        <v>5</v>
      </c>
      <c r="AA19" s="41">
        <f t="shared" si="1"/>
        <v>2</v>
      </c>
      <c r="AG19" s="25"/>
      <c r="AH19" s="25"/>
      <c r="AI19" s="25"/>
    </row>
    <row r="20" spans="1:35" ht="18.75" customHeight="1" x14ac:dyDescent="0.25">
      <c r="E20" s="19"/>
      <c r="I20" s="25"/>
      <c r="J20" s="25"/>
      <c r="K20" s="11"/>
      <c r="L20" s="17" t="s">
        <v>82</v>
      </c>
      <c r="M20" s="17">
        <v>18</v>
      </c>
      <c r="N20" s="17">
        <v>8</v>
      </c>
      <c r="O20" s="17">
        <v>5</v>
      </c>
      <c r="P20" s="17">
        <v>8</v>
      </c>
      <c r="Q20" s="17">
        <v>0</v>
      </c>
      <c r="R20" s="22">
        <f>Q20/SUM(M20:Q20)+0.0000004</f>
        <v>3.9999999999999998E-7</v>
      </c>
      <c r="S20" s="11" t="s">
        <v>6</v>
      </c>
      <c r="T20" s="17">
        <v>4</v>
      </c>
      <c r="U20" s="21">
        <f t="shared" si="2"/>
        <v>6.6667366666666672E-2</v>
      </c>
      <c r="V20" s="17" t="str">
        <f t="shared" si="3"/>
        <v>Hôtellerie-restauration, tourisme, loisirs et animation</v>
      </c>
      <c r="W20" s="41">
        <f t="shared" si="6"/>
        <v>13</v>
      </c>
      <c r="X20" s="41">
        <f t="shared" si="4"/>
        <v>1</v>
      </c>
      <c r="Y20" s="41">
        <f t="shared" si="5"/>
        <v>5</v>
      </c>
      <c r="Z20" s="41">
        <f t="shared" si="0"/>
        <v>9</v>
      </c>
      <c r="AA20" s="41">
        <f t="shared" si="1"/>
        <v>2</v>
      </c>
      <c r="AG20" s="25"/>
      <c r="AH20" s="25"/>
      <c r="AI20" s="25"/>
    </row>
    <row r="21" spans="1:35" ht="16.5" customHeight="1" x14ac:dyDescent="0.3">
      <c r="B21" s="46" t="s">
        <v>179</v>
      </c>
      <c r="E21" s="19"/>
      <c r="I21" s="25"/>
      <c r="J21" s="25"/>
      <c r="K21" s="11"/>
      <c r="L21" s="17" t="s">
        <v>83</v>
      </c>
      <c r="M21" s="17">
        <v>13</v>
      </c>
      <c r="N21" s="17">
        <v>9</v>
      </c>
      <c r="O21" s="17">
        <v>1</v>
      </c>
      <c r="P21" s="17">
        <v>0</v>
      </c>
      <c r="Q21" s="17">
        <v>0</v>
      </c>
      <c r="R21" s="22">
        <f>Q21/SUM(M21:Q21)+0.0000005</f>
        <v>4.9999999999999998E-7</v>
      </c>
      <c r="S21" s="11" t="s">
        <v>7</v>
      </c>
      <c r="T21" s="17">
        <v>5</v>
      </c>
      <c r="U21" s="21">
        <f t="shared" si="2"/>
        <v>5.6339128169014083E-2</v>
      </c>
      <c r="V21" s="17" t="str">
        <f t="shared" si="3"/>
        <v>Services à la personne et à la collectivité</v>
      </c>
      <c r="W21" s="41">
        <f t="shared" si="6"/>
        <v>44</v>
      </c>
      <c r="X21" s="41">
        <f t="shared" si="4"/>
        <v>6</v>
      </c>
      <c r="Y21" s="41">
        <f t="shared" si="5"/>
        <v>7</v>
      </c>
      <c r="Z21" s="41">
        <f t="shared" si="0"/>
        <v>10</v>
      </c>
      <c r="AA21" s="41">
        <f t="shared" si="1"/>
        <v>4</v>
      </c>
      <c r="AG21" s="25"/>
      <c r="AH21" s="25"/>
      <c r="AI21" s="25"/>
    </row>
    <row r="22" spans="1:35" ht="16.5" customHeight="1" x14ac:dyDescent="0.25">
      <c r="E22" s="19"/>
      <c r="I22" s="25"/>
      <c r="J22" s="25"/>
      <c r="K22" s="11"/>
      <c r="L22" s="17" t="s">
        <v>84</v>
      </c>
      <c r="M22" s="17">
        <v>6</v>
      </c>
      <c r="N22" s="17">
        <v>4</v>
      </c>
      <c r="O22" s="17">
        <v>10</v>
      </c>
      <c r="P22" s="17">
        <v>14</v>
      </c>
      <c r="Q22" s="17">
        <v>4</v>
      </c>
      <c r="R22" s="22">
        <f>Q22/SUM(M22:Q22)+0.0000006</f>
        <v>0.10526375789473684</v>
      </c>
      <c r="S22" s="11" t="s">
        <v>8</v>
      </c>
      <c r="T22" s="17">
        <v>6</v>
      </c>
      <c r="U22" s="21">
        <f t="shared" si="2"/>
        <v>5.4055454054054056E-2</v>
      </c>
      <c r="V22" s="17" t="str">
        <f t="shared" si="3"/>
        <v>Transport et logistique</v>
      </c>
      <c r="W22" s="41">
        <f t="shared" si="6"/>
        <v>16</v>
      </c>
      <c r="X22" s="41">
        <f t="shared" si="4"/>
        <v>6</v>
      </c>
      <c r="Y22" s="41">
        <f t="shared" si="5"/>
        <v>5</v>
      </c>
      <c r="Z22" s="41">
        <f t="shared" si="0"/>
        <v>8</v>
      </c>
      <c r="AA22" s="41">
        <f t="shared" si="1"/>
        <v>2</v>
      </c>
      <c r="AG22" s="25"/>
      <c r="AH22" s="25"/>
      <c r="AI22" s="25"/>
    </row>
    <row r="23" spans="1:35" ht="16.5" customHeight="1" x14ac:dyDescent="0.25">
      <c r="B23" t="s">
        <v>114</v>
      </c>
      <c r="H23" s="95"/>
      <c r="I23" s="25"/>
      <c r="J23" s="25"/>
      <c r="K23" s="11"/>
      <c r="L23" s="17" t="s">
        <v>85</v>
      </c>
      <c r="M23" s="17">
        <v>13</v>
      </c>
      <c r="N23" s="17">
        <v>1</v>
      </c>
      <c r="O23" s="17">
        <v>5</v>
      </c>
      <c r="P23" s="17">
        <v>9</v>
      </c>
      <c r="Q23" s="17">
        <v>2</v>
      </c>
      <c r="R23" s="22">
        <f>Q23/SUM(M23:Q23)+0.0000007</f>
        <v>6.6667366666666672E-2</v>
      </c>
      <c r="S23" s="11" t="s">
        <v>9</v>
      </c>
      <c r="T23" s="17">
        <v>7</v>
      </c>
      <c r="U23" s="21">
        <f t="shared" si="2"/>
        <v>5.319228936170213E-2</v>
      </c>
      <c r="V23" s="17" t="str">
        <f t="shared" si="3"/>
        <v>Industrie</v>
      </c>
      <c r="W23" s="41">
        <f t="shared" si="6"/>
        <v>60</v>
      </c>
      <c r="X23" s="41">
        <f t="shared" si="4"/>
        <v>6</v>
      </c>
      <c r="Y23" s="41">
        <f t="shared" si="5"/>
        <v>11</v>
      </c>
      <c r="Z23" s="41">
        <f t="shared" si="0"/>
        <v>12</v>
      </c>
      <c r="AA23" s="41">
        <f t="shared" si="1"/>
        <v>5</v>
      </c>
      <c r="AG23" s="25"/>
      <c r="AH23" s="25"/>
      <c r="AI23" s="25"/>
    </row>
    <row r="24" spans="1:35" ht="6.75" customHeight="1" x14ac:dyDescent="0.25">
      <c r="H24" s="95"/>
      <c r="I24" s="25"/>
      <c r="J24" s="25"/>
      <c r="K24" s="11"/>
      <c r="L24" s="17" t="s">
        <v>86</v>
      </c>
      <c r="M24" s="17">
        <v>60</v>
      </c>
      <c r="N24" s="17">
        <v>6</v>
      </c>
      <c r="O24" s="17">
        <v>11</v>
      </c>
      <c r="P24" s="17">
        <v>12</v>
      </c>
      <c r="Q24" s="17">
        <v>5</v>
      </c>
      <c r="R24" s="22">
        <f>Q24/SUM(M24:Q24)+0.0000008</f>
        <v>5.319228936170213E-2</v>
      </c>
      <c r="S24" s="11" t="s">
        <v>1</v>
      </c>
      <c r="T24" s="17">
        <v>8</v>
      </c>
      <c r="U24" s="21">
        <f t="shared" si="2"/>
        <v>4.5455845454545458E-2</v>
      </c>
      <c r="V24" s="17" t="str">
        <f t="shared" si="3"/>
        <v>Support à l'entreprise</v>
      </c>
      <c r="W24" s="41">
        <f t="shared" si="6"/>
        <v>14</v>
      </c>
      <c r="X24" s="41">
        <f t="shared" si="4"/>
        <v>15</v>
      </c>
      <c r="Y24" s="41">
        <f t="shared" si="5"/>
        <v>11</v>
      </c>
      <c r="Z24" s="41">
        <f t="shared" si="0"/>
        <v>2</v>
      </c>
      <c r="AA24" s="41">
        <f t="shared" si="1"/>
        <v>2</v>
      </c>
      <c r="AG24" s="25"/>
      <c r="AH24" s="25"/>
      <c r="AI24" s="25"/>
    </row>
    <row r="25" spans="1:35" ht="12.75" customHeight="1" x14ac:dyDescent="0.25">
      <c r="A25" s="9" t="s">
        <v>36</v>
      </c>
      <c r="B25" s="12" t="s">
        <v>115</v>
      </c>
      <c r="G25" s="33"/>
      <c r="H25" s="95"/>
      <c r="I25" s="25"/>
      <c r="J25" s="25"/>
      <c r="K25" s="11"/>
      <c r="L25" s="17" t="s">
        <v>87</v>
      </c>
      <c r="M25" s="17">
        <v>6</v>
      </c>
      <c r="N25" s="17">
        <v>3</v>
      </c>
      <c r="O25" s="17">
        <v>12</v>
      </c>
      <c r="P25" s="17">
        <v>5</v>
      </c>
      <c r="Q25" s="17">
        <v>2</v>
      </c>
      <c r="R25" s="22">
        <f>Q25/SUM(M25:Q25)+0.0000009</f>
        <v>7.1429471428571423E-2</v>
      </c>
      <c r="S25" s="11" t="s">
        <v>10</v>
      </c>
      <c r="T25" s="17">
        <v>9</v>
      </c>
      <c r="U25" s="21">
        <f t="shared" si="2"/>
        <v>3.3333433333333336E-2</v>
      </c>
      <c r="V25" s="17" t="str">
        <f t="shared" si="3"/>
        <v>Agriculture et pêche, espaces naturels et espaces verts, soins aux animaux</v>
      </c>
      <c r="W25" s="41">
        <f t="shared" si="6"/>
        <v>21</v>
      </c>
      <c r="X25" s="41">
        <f t="shared" si="4"/>
        <v>0</v>
      </c>
      <c r="Y25" s="41">
        <f t="shared" si="5"/>
        <v>3</v>
      </c>
      <c r="Z25" s="41">
        <f t="shared" si="0"/>
        <v>5</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6</v>
      </c>
      <c r="N26" s="17">
        <v>5</v>
      </c>
      <c r="O26" s="17">
        <v>7</v>
      </c>
      <c r="P26" s="17">
        <v>13</v>
      </c>
      <c r="Q26" s="17">
        <v>1</v>
      </c>
      <c r="R26" s="22">
        <f>Q26/SUM(M26:Q26)+0.000001</f>
        <v>3.1251000000000001E-2</v>
      </c>
      <c r="S26" s="11" t="s">
        <v>11</v>
      </c>
      <c r="T26" s="17">
        <v>10</v>
      </c>
      <c r="U26" s="21">
        <f t="shared" si="2"/>
        <v>3.1251000000000001E-2</v>
      </c>
      <c r="V26" s="17" t="str">
        <f t="shared" si="3"/>
        <v>Santé</v>
      </c>
      <c r="W26" s="41">
        <f t="shared" si="6"/>
        <v>6</v>
      </c>
      <c r="X26" s="41">
        <f t="shared" si="4"/>
        <v>5</v>
      </c>
      <c r="Y26" s="41">
        <f t="shared" si="5"/>
        <v>7</v>
      </c>
      <c r="Z26" s="41">
        <f t="shared" si="0"/>
        <v>13</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44</v>
      </c>
      <c r="N27" s="17">
        <v>6</v>
      </c>
      <c r="O27" s="17">
        <v>7</v>
      </c>
      <c r="P27" s="17">
        <v>10</v>
      </c>
      <c r="Q27" s="17">
        <v>4</v>
      </c>
      <c r="R27" s="22">
        <f>Q27/SUM(M27:Q27)+0.0000011</f>
        <v>5.6339128169014083E-2</v>
      </c>
      <c r="S27" s="11" t="s">
        <v>12</v>
      </c>
      <c r="T27" s="17">
        <v>11</v>
      </c>
      <c r="U27" s="21">
        <f t="shared" si="2"/>
        <v>1.1999999999999999E-6</v>
      </c>
      <c r="V27" s="17" t="str">
        <f t="shared" si="3"/>
        <v>Spectacle</v>
      </c>
      <c r="W27" s="41">
        <f t="shared" si="6"/>
        <v>21</v>
      </c>
      <c r="X27" s="41">
        <f t="shared" si="4"/>
        <v>1</v>
      </c>
      <c r="Y27" s="41">
        <f t="shared" si="5"/>
        <v>0</v>
      </c>
      <c r="Z27" s="41">
        <f t="shared" si="0"/>
        <v>0</v>
      </c>
      <c r="AA27" s="41">
        <f t="shared" si="1"/>
        <v>0</v>
      </c>
      <c r="AB27" s="17"/>
    </row>
    <row r="28" spans="1:35" s="5" customFormat="1" ht="14.25" customHeight="1" x14ac:dyDescent="0.25">
      <c r="C28" s="32"/>
      <c r="D28" s="32"/>
      <c r="E28" s="32"/>
      <c r="F28" s="32"/>
      <c r="G28" s="33"/>
      <c r="H28" s="33"/>
      <c r="K28" s="31"/>
      <c r="L28" s="17" t="s">
        <v>90</v>
      </c>
      <c r="M28" s="17">
        <v>21</v>
      </c>
      <c r="N28" s="17">
        <v>1</v>
      </c>
      <c r="O28" s="17">
        <v>0</v>
      </c>
      <c r="P28" s="17">
        <v>0</v>
      </c>
      <c r="Q28" s="17">
        <v>0</v>
      </c>
      <c r="R28" s="22">
        <f>Q28/SUM(M28:Q28)+0.0000012</f>
        <v>1.1999999999999999E-6</v>
      </c>
      <c r="S28" s="11" t="s">
        <v>13</v>
      </c>
      <c r="T28" s="17">
        <v>12</v>
      </c>
      <c r="U28" s="21">
        <f t="shared" si="2"/>
        <v>4.9999999999999998E-7</v>
      </c>
      <c r="V28" s="17" t="str">
        <f t="shared" si="3"/>
        <v>Communication, média et multimédia</v>
      </c>
      <c r="W28" s="41">
        <f t="shared" si="6"/>
        <v>13</v>
      </c>
      <c r="X28" s="41">
        <f t="shared" si="4"/>
        <v>9</v>
      </c>
      <c r="Y28" s="41">
        <f t="shared" si="5"/>
        <v>1</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1.4</v>
      </c>
      <c r="I29" s="39"/>
      <c r="K29" s="31"/>
      <c r="L29" s="17" t="s">
        <v>91</v>
      </c>
      <c r="M29" s="17">
        <v>14</v>
      </c>
      <c r="N29" s="17">
        <v>15</v>
      </c>
      <c r="O29" s="17">
        <v>11</v>
      </c>
      <c r="P29" s="17">
        <v>2</v>
      </c>
      <c r="Q29" s="17">
        <v>2</v>
      </c>
      <c r="R29" s="22">
        <f>Q29/SUM(M29:Q29)+0.0000013</f>
        <v>4.5455845454545458E-2</v>
      </c>
      <c r="S29" s="11" t="s">
        <v>14</v>
      </c>
      <c r="T29" s="17">
        <v>13</v>
      </c>
      <c r="U29" s="21">
        <f t="shared" si="2"/>
        <v>3.9999999999999998E-7</v>
      </c>
      <c r="V29" s="17" t="str">
        <f t="shared" si="3"/>
        <v>Commerce, vente et grande distribution</v>
      </c>
      <c r="W29" s="41">
        <f t="shared" si="6"/>
        <v>18</v>
      </c>
      <c r="X29" s="41">
        <f t="shared" si="4"/>
        <v>8</v>
      </c>
      <c r="Y29" s="41">
        <f t="shared" si="5"/>
        <v>5</v>
      </c>
      <c r="Z29" s="41">
        <f t="shared" si="0"/>
        <v>8</v>
      </c>
      <c r="AA29" s="41">
        <f t="shared" si="1"/>
        <v>0</v>
      </c>
      <c r="AB29" s="17"/>
    </row>
    <row r="30" spans="1:35" s="5" customFormat="1" ht="23.25" customHeight="1" x14ac:dyDescent="0.25">
      <c r="B30" s="31"/>
      <c r="C30" s="32"/>
      <c r="D30" s="32"/>
      <c r="E30" s="32"/>
      <c r="F30" s="32"/>
      <c r="G30" s="32"/>
      <c r="H30" s="38">
        <f t="shared" ref="H30:H42" si="7">VLOOKUP(VLOOKUP(V18,$T$2:$U$15,2,FALSE),$L$32:$M$45,2,FALSE)/10</f>
        <v>0.9</v>
      </c>
      <c r="I30" s="39"/>
      <c r="K30" s="31"/>
      <c r="L30" s="17" t="s">
        <v>92</v>
      </c>
      <c r="M30" s="17">
        <v>16</v>
      </c>
      <c r="N30" s="17">
        <v>6</v>
      </c>
      <c r="O30" s="17">
        <v>5</v>
      </c>
      <c r="P30" s="17">
        <v>8</v>
      </c>
      <c r="Q30" s="17">
        <v>2</v>
      </c>
      <c r="R30" s="22">
        <f>Q30/SUM(M30:Q30)+0.0000014</f>
        <v>5.4055454054054056E-2</v>
      </c>
      <c r="S30" s="11" t="s">
        <v>15</v>
      </c>
      <c r="T30" s="17">
        <v>14</v>
      </c>
      <c r="U30" s="21">
        <f t="shared" si="2"/>
        <v>1.9999999999999999E-7</v>
      </c>
      <c r="V30" s="17" t="str">
        <f t="shared" si="3"/>
        <v>Arts et façonnage d'ouvrages d'art</v>
      </c>
      <c r="W30" s="41">
        <f t="shared" si="6"/>
        <v>18</v>
      </c>
      <c r="X30" s="41">
        <f t="shared" si="4"/>
        <v>1</v>
      </c>
      <c r="Y30" s="41">
        <f t="shared" si="5"/>
        <v>0</v>
      </c>
      <c r="Z30" s="41">
        <f t="shared" si="0"/>
        <v>0</v>
      </c>
      <c r="AA30" s="41">
        <f t="shared" si="1"/>
        <v>0</v>
      </c>
      <c r="AB30" s="17"/>
    </row>
    <row r="31" spans="1:35" s="5" customFormat="1" ht="23.25" customHeight="1" x14ac:dyDescent="0.25">
      <c r="H31" s="38">
        <f t="shared" si="7"/>
        <v>0.5</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v>
      </c>
      <c r="I32" s="39"/>
      <c r="L32" s="17" t="s">
        <v>79</v>
      </c>
      <c r="M32" s="17">
        <v>0</v>
      </c>
      <c r="N32" s="17"/>
      <c r="O32" s="17"/>
      <c r="P32" s="17"/>
      <c r="Q32" s="17"/>
      <c r="R32" s="17"/>
      <c r="S32" s="17"/>
      <c r="T32" s="17"/>
      <c r="U32" s="17"/>
      <c r="V32" s="17"/>
      <c r="W32" s="17"/>
      <c r="X32" s="17"/>
      <c r="Y32" s="17"/>
      <c r="Z32" s="17"/>
      <c r="AA32" s="17"/>
      <c r="AB32" s="17"/>
    </row>
    <row r="33" spans="2:28" s="5" customFormat="1" ht="23.25" customHeight="1" x14ac:dyDescent="0.25">
      <c r="H33" s="38">
        <f t="shared" si="7"/>
        <v>0</v>
      </c>
      <c r="I33" s="39"/>
      <c r="L33" s="17" t="s">
        <v>80</v>
      </c>
      <c r="M33" s="17">
        <v>-15</v>
      </c>
      <c r="N33" s="17"/>
      <c r="O33" s="17"/>
      <c r="P33" s="17"/>
      <c r="Q33" s="17"/>
      <c r="R33" s="17"/>
      <c r="S33" s="17"/>
      <c r="T33" s="17"/>
      <c r="U33" s="17"/>
      <c r="V33" s="17"/>
      <c r="W33" s="17"/>
      <c r="X33" s="17"/>
      <c r="Y33" s="17"/>
      <c r="Z33" s="17"/>
      <c r="AA33" s="17"/>
      <c r="AB33" s="17"/>
    </row>
    <row r="34" spans="2:28" s="5" customFormat="1" ht="23.25" customHeight="1" x14ac:dyDescent="0.25">
      <c r="H34" s="38">
        <f t="shared" si="7"/>
        <v>0.4</v>
      </c>
      <c r="I34" s="39"/>
      <c r="L34" s="17" t="s">
        <v>81</v>
      </c>
      <c r="M34" s="17">
        <v>14</v>
      </c>
      <c r="N34" s="17"/>
      <c r="O34" s="17"/>
      <c r="P34" s="17"/>
      <c r="Q34" s="17"/>
      <c r="R34" s="17"/>
      <c r="S34" s="17"/>
      <c r="T34" s="17"/>
      <c r="U34" s="17"/>
      <c r="V34" s="17"/>
      <c r="W34" s="17"/>
      <c r="X34" s="17"/>
      <c r="Y34" s="17"/>
      <c r="Z34" s="17"/>
      <c r="AA34" s="17"/>
      <c r="AB34" s="17"/>
    </row>
    <row r="35" spans="2:28" s="5" customFormat="1" ht="23.25" customHeight="1" x14ac:dyDescent="0.25">
      <c r="H35" s="38">
        <f t="shared" si="7"/>
        <v>0.6</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0.1</v>
      </c>
      <c r="I36" s="40"/>
      <c r="L36" s="17" t="s">
        <v>83</v>
      </c>
      <c r="M36" s="17">
        <v>-9</v>
      </c>
      <c r="N36" s="17"/>
      <c r="O36" s="17"/>
      <c r="P36" s="17"/>
      <c r="Q36" s="17"/>
      <c r="R36" s="17"/>
      <c r="S36" s="17"/>
      <c r="T36" s="17"/>
      <c r="U36" s="17"/>
      <c r="V36" s="17"/>
      <c r="W36" s="17"/>
      <c r="X36" s="17"/>
      <c r="Y36" s="17"/>
      <c r="Z36" s="17"/>
      <c r="AA36" s="17"/>
      <c r="AB36" s="17"/>
    </row>
    <row r="37" spans="2:28" s="5" customFormat="1" ht="23.25" customHeight="1" x14ac:dyDescent="0.25">
      <c r="H37" s="38">
        <f t="shared" si="7"/>
        <v>0</v>
      </c>
      <c r="I37" s="40"/>
      <c r="L37" s="17" t="s">
        <v>84</v>
      </c>
      <c r="M37" s="17">
        <v>9</v>
      </c>
      <c r="N37" s="17"/>
      <c r="O37" s="17"/>
      <c r="P37" s="17"/>
      <c r="Q37" s="17"/>
      <c r="R37" s="17"/>
      <c r="S37" s="17"/>
      <c r="T37" s="17"/>
      <c r="U37" s="17"/>
      <c r="V37" s="17"/>
      <c r="W37" s="17"/>
      <c r="X37" s="17"/>
      <c r="Y37" s="17"/>
      <c r="Z37" s="17"/>
      <c r="AA37" s="17"/>
      <c r="AB37" s="17"/>
    </row>
    <row r="38" spans="2:28" s="5" customFormat="1" ht="23.25" customHeight="1" x14ac:dyDescent="0.25">
      <c r="H38" s="38">
        <f t="shared" si="7"/>
        <v>1.4</v>
      </c>
      <c r="I38" s="39"/>
      <c r="L38" s="17" t="s">
        <v>85</v>
      </c>
      <c r="M38" s="17">
        <v>10</v>
      </c>
      <c r="N38" s="17"/>
      <c r="O38" s="17"/>
      <c r="P38" s="17"/>
      <c r="Q38" s="17"/>
      <c r="R38" s="17"/>
      <c r="S38" s="17"/>
      <c r="T38" s="17"/>
      <c r="U38" s="17"/>
      <c r="V38" s="17"/>
      <c r="W38" s="17"/>
      <c r="X38" s="17"/>
      <c r="Y38" s="17"/>
      <c r="Z38" s="17"/>
      <c r="AA38" s="17"/>
      <c r="AB38" s="17"/>
    </row>
    <row r="39" spans="2:28" s="5" customFormat="1" ht="23.25" customHeight="1" x14ac:dyDescent="0.25">
      <c r="H39" s="38">
        <f t="shared" si="7"/>
        <v>-2.1</v>
      </c>
      <c r="I39" s="39"/>
      <c r="L39" s="17" t="s">
        <v>86</v>
      </c>
      <c r="M39" s="17">
        <v>6</v>
      </c>
      <c r="N39" s="17"/>
      <c r="O39" s="17"/>
      <c r="P39" s="17"/>
      <c r="Q39" s="17"/>
      <c r="R39" s="17"/>
      <c r="S39" s="17"/>
      <c r="T39" s="17"/>
      <c r="U39" s="17"/>
      <c r="V39" s="17"/>
      <c r="W39" s="17"/>
      <c r="X39" s="17"/>
      <c r="Y39" s="17"/>
      <c r="Z39" s="17"/>
      <c r="AA39" s="17"/>
      <c r="AB39" s="17"/>
    </row>
    <row r="40" spans="2:28" s="5" customFormat="1" ht="23.25" customHeight="1" x14ac:dyDescent="0.25">
      <c r="H40" s="38">
        <f t="shared" si="7"/>
        <v>-0.9</v>
      </c>
      <c r="I40" s="39"/>
      <c r="L40" s="17" t="s">
        <v>87</v>
      </c>
      <c r="M40" s="17">
        <v>5</v>
      </c>
      <c r="N40" s="17"/>
      <c r="O40" s="17"/>
      <c r="P40" s="17"/>
      <c r="Q40" s="17"/>
      <c r="R40" s="17"/>
      <c r="S40" s="17"/>
      <c r="T40" s="17"/>
      <c r="U40" s="17"/>
      <c r="V40" s="17"/>
      <c r="W40" s="17"/>
      <c r="X40" s="17"/>
      <c r="Y40" s="17"/>
      <c r="Z40" s="17"/>
      <c r="AA40" s="17"/>
      <c r="AB40" s="17"/>
    </row>
    <row r="41" spans="2:28" s="5" customFormat="1" ht="23.25" customHeight="1" x14ac:dyDescent="0.25">
      <c r="H41" s="38">
        <f t="shared" si="7"/>
        <v>-0.3</v>
      </c>
      <c r="I41" s="39"/>
      <c r="L41" s="17" t="s">
        <v>88</v>
      </c>
      <c r="M41" s="17">
        <v>14</v>
      </c>
      <c r="N41" s="17"/>
      <c r="O41" s="17"/>
      <c r="P41" s="17"/>
      <c r="Q41" s="17"/>
      <c r="R41" s="17"/>
      <c r="S41" s="17"/>
      <c r="T41" s="17"/>
      <c r="U41" s="17"/>
      <c r="V41" s="17"/>
      <c r="W41" s="17"/>
      <c r="X41" s="17"/>
      <c r="Y41" s="17"/>
      <c r="Z41" s="17"/>
      <c r="AA41" s="17"/>
      <c r="AB41" s="17"/>
    </row>
    <row r="42" spans="2:28" s="5" customFormat="1" ht="23.25" customHeight="1" x14ac:dyDescent="0.25">
      <c r="H42" s="38">
        <f t="shared" si="7"/>
        <v>-1.5</v>
      </c>
      <c r="I42" s="39"/>
      <c r="J42" s="36"/>
      <c r="K42" s="36"/>
      <c r="L42" s="17" t="s">
        <v>89</v>
      </c>
      <c r="M42" s="17">
        <v>0</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-21</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Banque, assurance, immobilier, de  fortes tensions (indicateur supérieur à 2) sont observées dans 3 métiers. À l'inverse, 17 métiers ne semblent pas du tout en tension (indicateur inférieur à -1). Dans ce domaine, l'indicateur de tension est de 1,4.</v>
      </c>
      <c r="C45" s="96"/>
      <c r="D45" s="96"/>
      <c r="E45" s="96"/>
      <c r="F45" s="96"/>
      <c r="G45" s="96"/>
      <c r="H45" s="96"/>
      <c r="J45" s="36"/>
      <c r="K45" s="36"/>
      <c r="L45" s="17" t="s">
        <v>92</v>
      </c>
      <c r="M45" s="17">
        <v>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d'Elbeuf</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241</v>
      </c>
      <c r="C51" s="60">
        <v>1</v>
      </c>
      <c r="D51" s="60">
        <v>4</v>
      </c>
      <c r="E51" s="60">
        <v>4</v>
      </c>
      <c r="F51" s="60">
        <v>3</v>
      </c>
      <c r="G51" s="60">
        <v>2</v>
      </c>
      <c r="H51" s="60">
        <v>1</v>
      </c>
      <c r="L51" s="17"/>
      <c r="M51" s="17"/>
      <c r="N51" s="17"/>
      <c r="O51" s="17"/>
      <c r="P51" s="17"/>
      <c r="Q51" s="17"/>
    </row>
    <row r="52" spans="1:17" ht="24.75" customHeight="1" x14ac:dyDescent="0.25">
      <c r="A52" s="57" t="s">
        <v>27</v>
      </c>
      <c r="B52" s="61" t="s">
        <v>227</v>
      </c>
      <c r="C52" s="62">
        <v>5</v>
      </c>
      <c r="D52" s="62">
        <v>3</v>
      </c>
      <c r="E52" s="62">
        <v>2</v>
      </c>
      <c r="F52" s="62">
        <v>4</v>
      </c>
      <c r="G52" s="62">
        <v>5</v>
      </c>
      <c r="H52" s="62">
        <v>2</v>
      </c>
      <c r="L52" s="17"/>
      <c r="M52" s="17"/>
      <c r="N52" s="17"/>
      <c r="O52" s="17"/>
      <c r="P52" s="17"/>
      <c r="Q52" s="17"/>
    </row>
    <row r="53" spans="1:17" ht="24.75" customHeight="1" x14ac:dyDescent="0.25">
      <c r="A53" s="57" t="s">
        <v>25</v>
      </c>
      <c r="B53" s="61" t="s">
        <v>204</v>
      </c>
      <c r="C53" s="62">
        <v>3</v>
      </c>
      <c r="D53" s="62">
        <v>4</v>
      </c>
      <c r="E53" s="62">
        <v>3</v>
      </c>
      <c r="F53" s="62">
        <v>4</v>
      </c>
      <c r="G53" s="62">
        <v>2</v>
      </c>
      <c r="H53" s="62">
        <v>5</v>
      </c>
      <c r="L53" s="17"/>
      <c r="M53" s="17"/>
      <c r="N53" s="17"/>
      <c r="O53" s="17"/>
      <c r="P53" s="17"/>
      <c r="Q53" s="17"/>
    </row>
    <row r="54" spans="1:17" ht="24.75" customHeight="1" x14ac:dyDescent="0.25">
      <c r="A54" s="57" t="s">
        <v>24</v>
      </c>
      <c r="B54" s="61" t="s">
        <v>240</v>
      </c>
      <c r="C54" s="62">
        <v>2</v>
      </c>
      <c r="D54" s="62">
        <v>5</v>
      </c>
      <c r="E54" s="62">
        <v>5</v>
      </c>
      <c r="F54" s="62">
        <v>3</v>
      </c>
      <c r="G54" s="62">
        <v>1</v>
      </c>
      <c r="H54" s="62">
        <v>2</v>
      </c>
      <c r="L54" s="17"/>
      <c r="M54" s="17"/>
      <c r="N54" s="17"/>
      <c r="O54" s="17"/>
      <c r="P54" s="17"/>
      <c r="Q54" s="17"/>
    </row>
    <row r="55" spans="1:17" ht="24.75" customHeight="1" x14ac:dyDescent="0.25">
      <c r="A55" s="57" t="s">
        <v>23</v>
      </c>
      <c r="B55" s="61" t="s">
        <v>206</v>
      </c>
      <c r="C55" s="62">
        <v>1</v>
      </c>
      <c r="D55" s="62">
        <v>2</v>
      </c>
      <c r="E55" s="62">
        <v>2</v>
      </c>
      <c r="F55" s="62">
        <v>1</v>
      </c>
      <c r="G55" s="62">
        <v>2</v>
      </c>
      <c r="H55" s="62">
        <v>4</v>
      </c>
      <c r="L55" s="17"/>
      <c r="M55" s="17"/>
      <c r="N55" s="17"/>
      <c r="O55" s="17"/>
      <c r="P55" s="17"/>
      <c r="Q55" s="17"/>
    </row>
    <row r="56" spans="1:17" ht="24.75" customHeight="1" x14ac:dyDescent="0.25">
      <c r="A56" s="57" t="s">
        <v>22</v>
      </c>
      <c r="B56" s="61" t="s">
        <v>193</v>
      </c>
      <c r="C56" s="62">
        <v>5</v>
      </c>
      <c r="D56" s="62">
        <v>5</v>
      </c>
      <c r="E56" s="62">
        <v>3</v>
      </c>
      <c r="F56" s="62">
        <v>3</v>
      </c>
      <c r="G56" s="62">
        <v>5</v>
      </c>
      <c r="H56" s="62">
        <v>2</v>
      </c>
      <c r="L56" s="17"/>
      <c r="M56" s="17"/>
      <c r="N56" s="17"/>
      <c r="O56" s="17"/>
      <c r="P56" s="17"/>
      <c r="Q56" s="17"/>
    </row>
    <row r="57" spans="1:17" ht="24.75" customHeight="1" x14ac:dyDescent="0.25">
      <c r="A57" s="57" t="s">
        <v>21</v>
      </c>
      <c r="B57" s="61" t="s">
        <v>228</v>
      </c>
      <c r="C57" s="62">
        <v>5</v>
      </c>
      <c r="D57" s="62">
        <v>3</v>
      </c>
      <c r="E57" s="62">
        <v>1</v>
      </c>
      <c r="F57" s="62">
        <v>1</v>
      </c>
      <c r="G57" s="62">
        <v>5</v>
      </c>
      <c r="H57" s="62">
        <v>1</v>
      </c>
      <c r="L57" s="17"/>
      <c r="M57" s="17"/>
      <c r="N57" s="17"/>
      <c r="O57" s="17"/>
      <c r="P57" s="17"/>
      <c r="Q57" s="17"/>
    </row>
    <row r="58" spans="1:17" ht="24.75" customHeight="1" x14ac:dyDescent="0.25">
      <c r="A58" s="57" t="s">
        <v>20</v>
      </c>
      <c r="B58" s="61" t="s">
        <v>197</v>
      </c>
      <c r="C58" s="62">
        <v>5</v>
      </c>
      <c r="D58" s="62">
        <v>3</v>
      </c>
      <c r="E58" s="62">
        <v>2</v>
      </c>
      <c r="F58" s="62">
        <v>1</v>
      </c>
      <c r="G58" s="62">
        <v>2</v>
      </c>
      <c r="H58" s="62">
        <v>2</v>
      </c>
      <c r="L58" s="17"/>
      <c r="M58" s="17"/>
      <c r="N58" s="17"/>
      <c r="O58" s="17"/>
      <c r="P58" s="17"/>
      <c r="Q58" s="17"/>
    </row>
    <row r="59" spans="1:17" ht="24.75" customHeight="1" x14ac:dyDescent="0.25">
      <c r="A59" s="57" t="s">
        <v>19</v>
      </c>
      <c r="B59" s="61" t="s">
        <v>224</v>
      </c>
      <c r="C59" s="62">
        <v>2</v>
      </c>
      <c r="D59" s="62">
        <v>5</v>
      </c>
      <c r="E59" s="62">
        <v>5</v>
      </c>
      <c r="F59" s="62">
        <v>4</v>
      </c>
      <c r="G59" s="62">
        <v>2</v>
      </c>
      <c r="H59" s="62">
        <v>3</v>
      </c>
      <c r="L59" s="17"/>
      <c r="M59" s="17"/>
      <c r="N59" s="17"/>
      <c r="O59" s="17"/>
      <c r="P59" s="17"/>
      <c r="Q59" s="17"/>
    </row>
    <row r="60" spans="1:17" ht="24.75" customHeight="1" x14ac:dyDescent="0.25">
      <c r="A60" s="57" t="s">
        <v>18</v>
      </c>
      <c r="B60" s="61" t="s">
        <v>232</v>
      </c>
      <c r="C60" s="62">
        <v>4</v>
      </c>
      <c r="D60" s="62">
        <v>3</v>
      </c>
      <c r="E60" s="62">
        <v>3</v>
      </c>
      <c r="F60" s="62">
        <v>3</v>
      </c>
      <c r="G60" s="62">
        <v>4</v>
      </c>
      <c r="H60" s="62">
        <v>2</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d'Elbeuf</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Vente en alimentation </v>
      </c>
      <c r="C69" s="63">
        <f>IF(N69=". ",0,IF(AND(N69&gt;0,N69&lt;5),"ND",N69))</f>
        <v>21</v>
      </c>
      <c r="D69" s="58">
        <f>IF(O69=". ",0,IF(AND(O69&gt;0,O69&lt;5),"ND",O69))</f>
        <v>34</v>
      </c>
      <c r="E69" s="64">
        <f t="shared" ref="E69:E78" si="9">IF(P69=". ",0,P69)</f>
        <v>3</v>
      </c>
      <c r="F69" s="65">
        <f>IF(OR(R69=0,R69=". "),"-",IF(P69=". ",0,P69)/R69-1)</f>
        <v>-0.8</v>
      </c>
      <c r="G69" s="58">
        <f>IF(Q69=". ",0,Q69)</f>
        <v>1</v>
      </c>
      <c r="H69" s="66">
        <f>IF(OR(S69=0,S69=". "),"-",IF(P69=". ",0,P69)/S69)</f>
        <v>4.1095890410958902E-2</v>
      </c>
      <c r="L69" s="17"/>
      <c r="M69" s="17" t="s">
        <v>241</v>
      </c>
      <c r="N69" s="17">
        <v>21</v>
      </c>
      <c r="O69" s="17">
        <v>34</v>
      </c>
      <c r="P69" s="17">
        <v>3</v>
      </c>
      <c r="Q69" s="17">
        <v>1</v>
      </c>
      <c r="R69" s="17">
        <v>15</v>
      </c>
      <c r="S69" s="17">
        <v>73</v>
      </c>
    </row>
    <row r="70" spans="1:19" ht="24.75" customHeight="1" x14ac:dyDescent="0.25">
      <c r="A70" s="57" t="s">
        <v>27</v>
      </c>
      <c r="B70" s="61" t="str">
        <f t="shared" si="8"/>
        <v xml:space="preserve">Coiffure </v>
      </c>
      <c r="C70" s="67">
        <f t="shared" ref="C70:D78" si="10">IF(N70=". ",0,IF(AND(N70&gt;0,N70&lt;5),"ND",N70))</f>
        <v>17</v>
      </c>
      <c r="D70" s="68">
        <f t="shared" si="10"/>
        <v>23</v>
      </c>
      <c r="E70" s="69">
        <f t="shared" si="9"/>
        <v>25</v>
      </c>
      <c r="F70" s="70">
        <f t="shared" ref="F70:F78" si="11">IF(OR(R70=0,R70=". "),"-",IF(P70=". ",0,P70)/R70-1)</f>
        <v>0.47058823529411775</v>
      </c>
      <c r="G70" s="68">
        <f t="shared" ref="G70:G78" si="12">IF(Q70=". ",0,Q70)</f>
        <v>1</v>
      </c>
      <c r="H70" s="71">
        <f t="shared" ref="H70:H78" si="13">IF(OR(S70=0,S70=". "),"-",IF(P70=". ",0,P70)/S70)</f>
        <v>0.58139534883720934</v>
      </c>
      <c r="L70" s="17"/>
      <c r="M70" s="17" t="s">
        <v>227</v>
      </c>
      <c r="N70" s="17">
        <v>17</v>
      </c>
      <c r="O70" s="17">
        <v>23</v>
      </c>
      <c r="P70" s="17">
        <v>25</v>
      </c>
      <c r="Q70" s="17">
        <v>1</v>
      </c>
      <c r="R70" s="17">
        <v>17</v>
      </c>
      <c r="S70" s="17">
        <v>43</v>
      </c>
    </row>
    <row r="71" spans="1:19" ht="24.75" customHeight="1" x14ac:dyDescent="0.25">
      <c r="A71" s="57" t="s">
        <v>25</v>
      </c>
      <c r="B71" s="61" t="str">
        <f t="shared" si="8"/>
        <v xml:space="preserve">Assistance auprès d'adultes </v>
      </c>
      <c r="C71" s="67">
        <f t="shared" si="10"/>
        <v>43</v>
      </c>
      <c r="D71" s="68">
        <f t="shared" si="10"/>
        <v>89</v>
      </c>
      <c r="E71" s="69">
        <f t="shared" si="9"/>
        <v>84</v>
      </c>
      <c r="F71" s="70">
        <f t="shared" si="11"/>
        <v>0.55555555555555558</v>
      </c>
      <c r="G71" s="68">
        <f t="shared" si="12"/>
        <v>3</v>
      </c>
      <c r="H71" s="71">
        <f t="shared" si="13"/>
        <v>0.55629139072847678</v>
      </c>
      <c r="L71" s="17"/>
      <c r="M71" s="17" t="s">
        <v>204</v>
      </c>
      <c r="N71" s="17">
        <v>43</v>
      </c>
      <c r="O71" s="17">
        <v>89</v>
      </c>
      <c r="P71" s="17">
        <v>84</v>
      </c>
      <c r="Q71" s="17">
        <v>3</v>
      </c>
      <c r="R71" s="17">
        <v>54</v>
      </c>
      <c r="S71" s="17">
        <v>151</v>
      </c>
    </row>
    <row r="72" spans="1:19" ht="24.75" customHeight="1" x14ac:dyDescent="0.25">
      <c r="A72" s="57" t="s">
        <v>24</v>
      </c>
      <c r="B72" s="61" t="str">
        <f t="shared" si="8"/>
        <v xml:space="preserve">Conduite d'équipement de production alimentaire </v>
      </c>
      <c r="C72" s="67">
        <f t="shared" si="10"/>
        <v>11</v>
      </c>
      <c r="D72" s="68">
        <f t="shared" si="10"/>
        <v>19</v>
      </c>
      <c r="E72" s="69">
        <f t="shared" si="9"/>
        <v>1</v>
      </c>
      <c r="F72" s="70">
        <f t="shared" si="11"/>
        <v>-0.5</v>
      </c>
      <c r="G72" s="68">
        <f t="shared" si="12"/>
        <v>0</v>
      </c>
      <c r="H72" s="71">
        <f t="shared" si="13"/>
        <v>7.6923076923076927E-2</v>
      </c>
      <c r="L72" s="17"/>
      <c r="M72" s="17" t="s">
        <v>240</v>
      </c>
      <c r="N72" s="17">
        <v>11</v>
      </c>
      <c r="O72" s="17">
        <v>19</v>
      </c>
      <c r="P72" s="17">
        <v>1</v>
      </c>
      <c r="Q72" s="17" t="s">
        <v>95</v>
      </c>
      <c r="R72" s="17">
        <v>2</v>
      </c>
      <c r="S72" s="17">
        <v>13</v>
      </c>
    </row>
    <row r="73" spans="1:19" ht="24.75" customHeight="1" x14ac:dyDescent="0.25">
      <c r="A73" s="57" t="s">
        <v>23</v>
      </c>
      <c r="B73" s="61" t="str">
        <f t="shared" si="8"/>
        <v xml:space="preserve">Assistance auprès d'enfants </v>
      </c>
      <c r="C73" s="67">
        <f t="shared" si="10"/>
        <v>95</v>
      </c>
      <c r="D73" s="68">
        <f t="shared" si="10"/>
        <v>257</v>
      </c>
      <c r="E73" s="69">
        <f t="shared" si="9"/>
        <v>59</v>
      </c>
      <c r="F73" s="70">
        <f t="shared" si="11"/>
        <v>0.51282051282051277</v>
      </c>
      <c r="G73" s="68">
        <f t="shared" si="12"/>
        <v>5</v>
      </c>
      <c r="H73" s="71">
        <f t="shared" si="13"/>
        <v>0.29064039408866993</v>
      </c>
      <c r="L73" s="17"/>
      <c r="M73" s="17" t="s">
        <v>206</v>
      </c>
      <c r="N73" s="17">
        <v>95</v>
      </c>
      <c r="O73" s="17">
        <v>257</v>
      </c>
      <c r="P73" s="17">
        <v>59</v>
      </c>
      <c r="Q73" s="17">
        <v>5</v>
      </c>
      <c r="R73" s="17">
        <v>39</v>
      </c>
      <c r="S73" s="17">
        <v>203</v>
      </c>
    </row>
    <row r="74" spans="1:19" ht="24.75" customHeight="1" x14ac:dyDescent="0.25">
      <c r="A74" s="57" t="s">
        <v>22</v>
      </c>
      <c r="B74" s="61" t="str">
        <f t="shared" si="8"/>
        <v xml:space="preserve">Personnel de cuisine </v>
      </c>
      <c r="C74" s="67">
        <f t="shared" si="10"/>
        <v>31</v>
      </c>
      <c r="D74" s="68">
        <f t="shared" si="10"/>
        <v>57</v>
      </c>
      <c r="E74" s="69">
        <f t="shared" si="9"/>
        <v>74</v>
      </c>
      <c r="F74" s="70">
        <f t="shared" si="11"/>
        <v>2.7777777777777679E-2</v>
      </c>
      <c r="G74" s="68">
        <f t="shared" si="12"/>
        <v>6</v>
      </c>
      <c r="H74" s="71">
        <f t="shared" si="13"/>
        <v>0.66666666666666663</v>
      </c>
      <c r="L74" s="17"/>
      <c r="M74" s="17" t="s">
        <v>193</v>
      </c>
      <c r="N74" s="17">
        <v>31</v>
      </c>
      <c r="O74" s="17">
        <v>57</v>
      </c>
      <c r="P74" s="17">
        <v>74</v>
      </c>
      <c r="Q74" s="17">
        <v>6</v>
      </c>
      <c r="R74" s="17">
        <v>72</v>
      </c>
      <c r="S74" s="17">
        <v>111</v>
      </c>
    </row>
    <row r="75" spans="1:19" ht="24.75" customHeight="1" x14ac:dyDescent="0.25">
      <c r="A75" s="57" t="s">
        <v>21</v>
      </c>
      <c r="B75" s="61" t="str">
        <f t="shared" si="8"/>
        <v xml:space="preserve">Soins esthétiques et corporels </v>
      </c>
      <c r="C75" s="67">
        <f t="shared" si="10"/>
        <v>19</v>
      </c>
      <c r="D75" s="68">
        <f t="shared" si="10"/>
        <v>30</v>
      </c>
      <c r="E75" s="69">
        <f t="shared" si="9"/>
        <v>5</v>
      </c>
      <c r="F75" s="70">
        <f t="shared" si="11"/>
        <v>-0.58333333333333326</v>
      </c>
      <c r="G75" s="68">
        <f t="shared" si="12"/>
        <v>0</v>
      </c>
      <c r="H75" s="71">
        <f t="shared" si="13"/>
        <v>0.1</v>
      </c>
      <c r="L75" s="17"/>
      <c r="M75" s="17" t="s">
        <v>228</v>
      </c>
      <c r="N75" s="17">
        <v>19</v>
      </c>
      <c r="O75" s="17">
        <v>30</v>
      </c>
      <c r="P75" s="17">
        <v>5</v>
      </c>
      <c r="Q75" s="17" t="s">
        <v>95</v>
      </c>
      <c r="R75" s="17">
        <v>12</v>
      </c>
      <c r="S75" s="17">
        <v>50</v>
      </c>
    </row>
    <row r="76" spans="1:19" ht="24.75" customHeight="1" x14ac:dyDescent="0.25">
      <c r="A76" s="57" t="s">
        <v>20</v>
      </c>
      <c r="B76" s="61" t="str">
        <f t="shared" si="8"/>
        <v xml:space="preserve">Maintenance des bâtiments et des locaux </v>
      </c>
      <c r="C76" s="67">
        <f t="shared" si="10"/>
        <v>29</v>
      </c>
      <c r="D76" s="68">
        <f t="shared" si="10"/>
        <v>46</v>
      </c>
      <c r="E76" s="69">
        <f t="shared" si="9"/>
        <v>16</v>
      </c>
      <c r="F76" s="70">
        <f t="shared" si="11"/>
        <v>-5.8823529411764719E-2</v>
      </c>
      <c r="G76" s="68">
        <f t="shared" si="12"/>
        <v>2</v>
      </c>
      <c r="H76" s="71">
        <f t="shared" si="13"/>
        <v>0.31372549019607843</v>
      </c>
      <c r="L76" s="17"/>
      <c r="M76" s="17" t="s">
        <v>197</v>
      </c>
      <c r="N76" s="17">
        <v>29</v>
      </c>
      <c r="O76" s="17">
        <v>46</v>
      </c>
      <c r="P76" s="17">
        <v>16</v>
      </c>
      <c r="Q76" s="17">
        <v>2</v>
      </c>
      <c r="R76" s="17">
        <v>17</v>
      </c>
      <c r="S76" s="17">
        <v>51</v>
      </c>
    </row>
    <row r="77" spans="1:19" ht="24.75" customHeight="1" x14ac:dyDescent="0.25">
      <c r="A77" s="57" t="s">
        <v>19</v>
      </c>
      <c r="B77" s="61" t="str">
        <f t="shared" si="8"/>
        <v xml:space="preserve">Personnel polyvalent des services hospitaliers </v>
      </c>
      <c r="C77" s="67">
        <f t="shared" si="10"/>
        <v>21</v>
      </c>
      <c r="D77" s="68">
        <f t="shared" si="10"/>
        <v>40</v>
      </c>
      <c r="E77" s="69">
        <f t="shared" si="9"/>
        <v>20</v>
      </c>
      <c r="F77" s="70">
        <f t="shared" si="11"/>
        <v>-0.375</v>
      </c>
      <c r="G77" s="68">
        <f t="shared" si="12"/>
        <v>1</v>
      </c>
      <c r="H77" s="71">
        <f t="shared" si="13"/>
        <v>0.28169014084507044</v>
      </c>
      <c r="L77" s="17"/>
      <c r="M77" s="17" t="s">
        <v>224</v>
      </c>
      <c r="N77" s="17">
        <v>21</v>
      </c>
      <c r="O77" s="17">
        <v>40</v>
      </c>
      <c r="P77" s="17">
        <v>20</v>
      </c>
      <c r="Q77" s="17">
        <v>1</v>
      </c>
      <c r="R77" s="17">
        <v>32</v>
      </c>
      <c r="S77" s="17">
        <v>71</v>
      </c>
    </row>
    <row r="78" spans="1:19" ht="24.75" customHeight="1" x14ac:dyDescent="0.25">
      <c r="A78" s="57" t="s">
        <v>18</v>
      </c>
      <c r="B78" s="61" t="str">
        <f t="shared" si="8"/>
        <v xml:space="preserve">Électricité bâtiment </v>
      </c>
      <c r="C78" s="67">
        <f t="shared" si="10"/>
        <v>11</v>
      </c>
      <c r="D78" s="68">
        <f t="shared" si="10"/>
        <v>24</v>
      </c>
      <c r="E78" s="69">
        <f t="shared" si="9"/>
        <v>17</v>
      </c>
      <c r="F78" s="70">
        <f t="shared" si="11"/>
        <v>16</v>
      </c>
      <c r="G78" s="68">
        <f t="shared" si="12"/>
        <v>3</v>
      </c>
      <c r="H78" s="71">
        <f t="shared" si="13"/>
        <v>0.54838709677419351</v>
      </c>
      <c r="L78" s="17"/>
      <c r="M78" s="17" t="s">
        <v>232</v>
      </c>
      <c r="N78" s="17">
        <v>11</v>
      </c>
      <c r="O78" s="17">
        <v>24</v>
      </c>
      <c r="P78" s="17">
        <v>17</v>
      </c>
      <c r="Q78" s="17">
        <v>3</v>
      </c>
      <c r="R78" s="17">
        <v>1</v>
      </c>
      <c r="S78" s="17">
        <v>31</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89" priority="6" operator="equal">
      <formula>5</formula>
    </cfRule>
    <cfRule type="cellIs" dxfId="188" priority="7" operator="equal">
      <formula>4</formula>
    </cfRule>
    <cfRule type="cellIs" dxfId="187" priority="8" operator="equal">
      <formula>3</formula>
    </cfRule>
    <cfRule type="cellIs" dxfId="186" priority="9" operator="equal">
      <formula>2</formula>
    </cfRule>
    <cfRule type="cellIs" dxfId="185" priority="10" operator="equal">
      <formula>1</formula>
    </cfRule>
  </conditionalFormatting>
  <conditionalFormatting sqref="F51:F60">
    <cfRule type="cellIs" dxfId="184" priority="1" operator="equal">
      <formula>5</formula>
    </cfRule>
    <cfRule type="cellIs" dxfId="183" priority="2" operator="equal">
      <formula>4</formula>
    </cfRule>
    <cfRule type="cellIs" dxfId="182" priority="3" operator="equal">
      <formula>3</formula>
    </cfRule>
    <cfRule type="cellIs" dxfId="181" priority="4" operator="equal">
      <formula>2</formula>
    </cfRule>
    <cfRule type="cellIs" dxfId="180" priority="5" operator="equal">
      <formula>1</formula>
    </cfRule>
  </conditionalFormatting>
  <pageMargins left="0.25" right="0.25" top="0.75" bottom="0.75" header="0.3" footer="0.3"/>
  <pageSetup paperSize="9"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149</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8</v>
      </c>
      <c r="N17" s="5">
        <v>0</v>
      </c>
      <c r="O17" s="5">
        <v>3</v>
      </c>
      <c r="P17" s="5">
        <v>16</v>
      </c>
      <c r="Q17" s="5">
        <v>3</v>
      </c>
      <c r="R17" s="22">
        <f>Q17/SUM(M17:Q17)+0.0000001</f>
        <v>0.10000010000000001</v>
      </c>
      <c r="S17" s="11" t="s">
        <v>3</v>
      </c>
      <c r="T17" s="17">
        <v>1</v>
      </c>
      <c r="U17" s="21">
        <f>LARGE($R$17:$R$30,T17)</f>
        <v>0.25531994893617022</v>
      </c>
      <c r="V17" s="17" t="str">
        <f>VLOOKUP(U17,$R$17:$S$30,2,FALSE)</f>
        <v>Industrie</v>
      </c>
      <c r="W17" s="41">
        <f>VLOOKUP(VLOOKUP(V17,$T$2:$U$15,2,FALSE),$L$17:$Q$31,2,FALSE)</f>
        <v>18</v>
      </c>
      <c r="X17" s="41">
        <f>VLOOKUP(VLOOKUP(V17,$T$2:$U$15,2,FALSE),$L$17:$Q$31,3,FALSE)</f>
        <v>12</v>
      </c>
      <c r="Y17" s="41">
        <f>VLOOKUP(VLOOKUP(V17,$T$2:$U$15,2,FALSE),$L$17:$Q$31,4,FALSE)</f>
        <v>7</v>
      </c>
      <c r="Z17" s="41">
        <f t="shared" ref="Z17:Z30" si="0">VLOOKUP(VLOOKUP(V17,$T$2:$U$15,2,FALSE),$L$17:$Q$31,5,FALSE)</f>
        <v>33</v>
      </c>
      <c r="AA17" s="41">
        <f t="shared" ref="AA17:AA30" si="1">VLOOKUP(VLOOKUP(V17,$T$2:$U$15,2,FALSE),$L$17:$Q$31,6,FALSE)</f>
        <v>24</v>
      </c>
      <c r="AG17" s="25"/>
      <c r="AH17" s="25"/>
      <c r="AI17" s="25"/>
    </row>
    <row r="18" spans="1:35" x14ac:dyDescent="0.25">
      <c r="A18" s="94"/>
      <c r="B18" s="94"/>
      <c r="C18" s="94"/>
      <c r="D18" s="94"/>
      <c r="E18" s="94"/>
      <c r="F18" s="94"/>
      <c r="G18" s="94"/>
      <c r="H18" s="94"/>
      <c r="I18" s="25"/>
      <c r="J18" s="25"/>
      <c r="K18" s="11"/>
      <c r="L18" s="17" t="s">
        <v>80</v>
      </c>
      <c r="M18" s="17">
        <v>16</v>
      </c>
      <c r="N18" s="17">
        <v>1</v>
      </c>
      <c r="O18" s="17">
        <v>1</v>
      </c>
      <c r="P18" s="17">
        <v>1</v>
      </c>
      <c r="Q18" s="17">
        <v>0</v>
      </c>
      <c r="R18" s="22">
        <f>Q18/SUM(M18:Q18)+0.0000002</f>
        <v>1.9999999999999999E-7</v>
      </c>
      <c r="S18" s="11" t="s">
        <v>4</v>
      </c>
      <c r="T18" s="17">
        <v>2</v>
      </c>
      <c r="U18" s="21">
        <f t="shared" ref="U18:U30" si="2">LARGE($R$17:$R$30,T18)</f>
        <v>0.21428661428571427</v>
      </c>
      <c r="V18" s="17" t="str">
        <f t="shared" ref="V18:V30" si="3">VLOOKUP(U18,$R$17:$S$30,2,FALSE)</f>
        <v>Installation et maintenance</v>
      </c>
      <c r="W18" s="41">
        <f>VLOOKUP(VLOOKUP(V18,$T$2:$U$15,2,FALSE),$L$17:$Q$30,2,FALSE)</f>
        <v>4</v>
      </c>
      <c r="X18" s="41">
        <f t="shared" ref="X18:X30" si="4">VLOOKUP(VLOOKUP(V18,$T$2:$U$15,2,FALSE),$L$17:$Q$30,3,FALSE)</f>
        <v>0</v>
      </c>
      <c r="Y18" s="41">
        <f t="shared" ref="Y18:Y30" si="5">VLOOKUP(VLOOKUP(V18,$T$2:$U$15,2,FALSE),$L$17:$Q$30,4,FALSE)</f>
        <v>3</v>
      </c>
      <c r="Z18" s="41">
        <f t="shared" si="0"/>
        <v>15</v>
      </c>
      <c r="AA18" s="41">
        <f t="shared" si="1"/>
        <v>6</v>
      </c>
      <c r="AG18" s="25"/>
      <c r="AH18" s="25"/>
      <c r="AI18" s="25"/>
    </row>
    <row r="19" spans="1:35" ht="9.75" customHeight="1" x14ac:dyDescent="0.25">
      <c r="A19" s="94"/>
      <c r="B19" s="94"/>
      <c r="C19" s="94"/>
      <c r="D19" s="94"/>
      <c r="E19" s="94"/>
      <c r="F19" s="94"/>
      <c r="G19" s="94"/>
      <c r="H19" s="94"/>
      <c r="I19" s="25"/>
      <c r="J19" s="25"/>
      <c r="K19" s="11"/>
      <c r="L19" s="17" t="s">
        <v>81</v>
      </c>
      <c r="M19" s="17">
        <v>17</v>
      </c>
      <c r="N19" s="17">
        <v>3</v>
      </c>
      <c r="O19" s="17">
        <v>5</v>
      </c>
      <c r="P19" s="17">
        <v>0</v>
      </c>
      <c r="Q19" s="17">
        <v>0</v>
      </c>
      <c r="R19" s="22">
        <f>Q19/SUM(M19:Q19)+0.0000003</f>
        <v>2.9999999999999999E-7</v>
      </c>
      <c r="S19" s="11" t="s">
        <v>5</v>
      </c>
      <c r="T19" s="17">
        <v>3</v>
      </c>
      <c r="U19" s="21">
        <f t="shared" si="2"/>
        <v>0.13157954736842103</v>
      </c>
      <c r="V19" s="17" t="str">
        <f t="shared" si="3"/>
        <v>Construction, bâtiment et travaux publics</v>
      </c>
      <c r="W19" s="41">
        <f t="shared" ref="W19:W30" si="6">VLOOKUP(VLOOKUP(V19,$T$2:$U$15,2,FALSE),$L$17:$Q$30,2,FALSE)</f>
        <v>6</v>
      </c>
      <c r="X19" s="41">
        <f t="shared" si="4"/>
        <v>4</v>
      </c>
      <c r="Y19" s="41">
        <f t="shared" si="5"/>
        <v>10</v>
      </c>
      <c r="Z19" s="41">
        <f t="shared" si="0"/>
        <v>13</v>
      </c>
      <c r="AA19" s="41">
        <f t="shared" si="1"/>
        <v>5</v>
      </c>
      <c r="AG19" s="25"/>
      <c r="AH19" s="25"/>
      <c r="AI19" s="25"/>
    </row>
    <row r="20" spans="1:35" ht="18.75" customHeight="1" x14ac:dyDescent="0.25">
      <c r="E20" s="19"/>
      <c r="I20" s="25"/>
      <c r="J20" s="25"/>
      <c r="K20" s="11"/>
      <c r="L20" s="17" t="s">
        <v>82</v>
      </c>
      <c r="M20" s="17">
        <v>10</v>
      </c>
      <c r="N20" s="17">
        <v>15</v>
      </c>
      <c r="O20" s="17">
        <v>6</v>
      </c>
      <c r="P20" s="17">
        <v>5</v>
      </c>
      <c r="Q20" s="17">
        <v>3</v>
      </c>
      <c r="R20" s="22">
        <f>Q20/SUM(M20:Q20)+0.0000004</f>
        <v>7.6923476923076925E-2</v>
      </c>
      <c r="S20" s="11" t="s">
        <v>6</v>
      </c>
      <c r="T20" s="17">
        <v>4</v>
      </c>
      <c r="U20" s="21">
        <f t="shared" si="2"/>
        <v>0.10000010000000001</v>
      </c>
      <c r="V20" s="17" t="str">
        <f t="shared" si="3"/>
        <v>Agriculture et pêche, espaces naturels et espaces verts, soins aux animaux</v>
      </c>
      <c r="W20" s="41">
        <f t="shared" si="6"/>
        <v>8</v>
      </c>
      <c r="X20" s="41">
        <f t="shared" si="4"/>
        <v>0</v>
      </c>
      <c r="Y20" s="41">
        <f t="shared" si="5"/>
        <v>3</v>
      </c>
      <c r="Z20" s="41">
        <f t="shared" si="0"/>
        <v>16</v>
      </c>
      <c r="AA20" s="41">
        <f t="shared" si="1"/>
        <v>3</v>
      </c>
      <c r="AG20" s="25"/>
      <c r="AH20" s="25"/>
      <c r="AI20" s="25"/>
    </row>
    <row r="21" spans="1:35" ht="16.5" customHeight="1" x14ac:dyDescent="0.3">
      <c r="B21" s="46" t="s">
        <v>179</v>
      </c>
      <c r="E21" s="19"/>
      <c r="I21" s="25"/>
      <c r="J21" s="25"/>
      <c r="K21" s="11"/>
      <c r="L21" s="17" t="s">
        <v>83</v>
      </c>
      <c r="M21" s="17">
        <v>13</v>
      </c>
      <c r="N21" s="17">
        <v>3</v>
      </c>
      <c r="O21" s="17">
        <v>0</v>
      </c>
      <c r="P21" s="17">
        <v>6</v>
      </c>
      <c r="Q21" s="17">
        <v>1</v>
      </c>
      <c r="R21" s="22">
        <f>Q21/SUM(M21:Q21)+0.0000005</f>
        <v>4.3478760869565217E-2</v>
      </c>
      <c r="S21" s="11" t="s">
        <v>7</v>
      </c>
      <c r="T21" s="17">
        <v>5</v>
      </c>
      <c r="U21" s="21">
        <f t="shared" si="2"/>
        <v>7.6923476923076925E-2</v>
      </c>
      <c r="V21" s="17" t="str">
        <f t="shared" si="3"/>
        <v>Commerce, vente et grande distribution</v>
      </c>
      <c r="W21" s="41">
        <f t="shared" si="6"/>
        <v>10</v>
      </c>
      <c r="X21" s="41">
        <f t="shared" si="4"/>
        <v>15</v>
      </c>
      <c r="Y21" s="41">
        <f t="shared" si="5"/>
        <v>6</v>
      </c>
      <c r="Z21" s="41">
        <f t="shared" si="0"/>
        <v>5</v>
      </c>
      <c r="AA21" s="41">
        <f t="shared" si="1"/>
        <v>3</v>
      </c>
      <c r="AG21" s="25"/>
      <c r="AH21" s="25"/>
      <c r="AI21" s="25"/>
    </row>
    <row r="22" spans="1:35" ht="16.5" customHeight="1" x14ac:dyDescent="0.25">
      <c r="E22" s="19"/>
      <c r="I22" s="25"/>
      <c r="J22" s="25"/>
      <c r="K22" s="11"/>
      <c r="L22" s="17" t="s">
        <v>84</v>
      </c>
      <c r="M22" s="17">
        <v>6</v>
      </c>
      <c r="N22" s="17">
        <v>4</v>
      </c>
      <c r="O22" s="17">
        <v>10</v>
      </c>
      <c r="P22" s="17">
        <v>13</v>
      </c>
      <c r="Q22" s="17">
        <v>5</v>
      </c>
      <c r="R22" s="22">
        <f>Q22/SUM(M22:Q22)+0.0000006</f>
        <v>0.13157954736842103</v>
      </c>
      <c r="S22" s="11" t="s">
        <v>8</v>
      </c>
      <c r="T22" s="17">
        <v>6</v>
      </c>
      <c r="U22" s="21">
        <f t="shared" si="2"/>
        <v>7.0423635211267613E-2</v>
      </c>
      <c r="V22" s="17" t="str">
        <f t="shared" si="3"/>
        <v>Services à la personne et à la collectivité</v>
      </c>
      <c r="W22" s="41">
        <f t="shared" si="6"/>
        <v>39</v>
      </c>
      <c r="X22" s="41">
        <f t="shared" si="4"/>
        <v>8</v>
      </c>
      <c r="Y22" s="41">
        <f t="shared" si="5"/>
        <v>7</v>
      </c>
      <c r="Z22" s="41">
        <f t="shared" si="0"/>
        <v>12</v>
      </c>
      <c r="AA22" s="41">
        <f t="shared" si="1"/>
        <v>5</v>
      </c>
      <c r="AG22" s="25"/>
      <c r="AH22" s="25"/>
      <c r="AI22" s="25"/>
    </row>
    <row r="23" spans="1:35" ht="16.5" customHeight="1" x14ac:dyDescent="0.25">
      <c r="B23" t="s">
        <v>114</v>
      </c>
      <c r="H23" s="95"/>
      <c r="I23" s="25"/>
      <c r="J23" s="25"/>
      <c r="K23" s="11"/>
      <c r="L23" s="17" t="s">
        <v>85</v>
      </c>
      <c r="M23" s="17">
        <v>13</v>
      </c>
      <c r="N23" s="17">
        <v>2</v>
      </c>
      <c r="O23" s="17">
        <v>4</v>
      </c>
      <c r="P23" s="17">
        <v>10</v>
      </c>
      <c r="Q23" s="17">
        <v>1</v>
      </c>
      <c r="R23" s="22">
        <f>Q23/SUM(M23:Q23)+0.0000007</f>
        <v>3.3334033333333332E-2</v>
      </c>
      <c r="S23" s="11" t="s">
        <v>9</v>
      </c>
      <c r="T23" s="17">
        <v>7</v>
      </c>
      <c r="U23" s="21">
        <f t="shared" si="2"/>
        <v>6.8183118181818173E-2</v>
      </c>
      <c r="V23" s="17" t="str">
        <f t="shared" si="3"/>
        <v>Support à l'entreprise</v>
      </c>
      <c r="W23" s="41">
        <f t="shared" si="6"/>
        <v>12</v>
      </c>
      <c r="X23" s="41">
        <f t="shared" si="4"/>
        <v>10</v>
      </c>
      <c r="Y23" s="41">
        <f t="shared" si="5"/>
        <v>10</v>
      </c>
      <c r="Z23" s="41">
        <f t="shared" si="0"/>
        <v>9</v>
      </c>
      <c r="AA23" s="41">
        <f t="shared" si="1"/>
        <v>3</v>
      </c>
      <c r="AG23" s="25"/>
      <c r="AH23" s="25"/>
      <c r="AI23" s="25"/>
    </row>
    <row r="24" spans="1:35" ht="6.75" customHeight="1" x14ac:dyDescent="0.25">
      <c r="H24" s="95"/>
      <c r="I24" s="25"/>
      <c r="J24" s="25"/>
      <c r="K24" s="11"/>
      <c r="L24" s="17" t="s">
        <v>86</v>
      </c>
      <c r="M24" s="17">
        <v>18</v>
      </c>
      <c r="N24" s="17">
        <v>12</v>
      </c>
      <c r="O24" s="17">
        <v>7</v>
      </c>
      <c r="P24" s="17">
        <v>33</v>
      </c>
      <c r="Q24" s="17">
        <v>24</v>
      </c>
      <c r="R24" s="22">
        <f>Q24/SUM(M24:Q24)+0.0000008</f>
        <v>0.25531994893617022</v>
      </c>
      <c r="S24" s="11" t="s">
        <v>1</v>
      </c>
      <c r="T24" s="17">
        <v>8</v>
      </c>
      <c r="U24" s="21">
        <f t="shared" si="2"/>
        <v>5.4055454054054056E-2</v>
      </c>
      <c r="V24" s="17" t="str">
        <f t="shared" si="3"/>
        <v>Transport et logistique</v>
      </c>
      <c r="W24" s="41">
        <f t="shared" si="6"/>
        <v>19</v>
      </c>
      <c r="X24" s="41">
        <f t="shared" si="4"/>
        <v>5</v>
      </c>
      <c r="Y24" s="41">
        <f t="shared" si="5"/>
        <v>7</v>
      </c>
      <c r="Z24" s="41">
        <f t="shared" si="0"/>
        <v>4</v>
      </c>
      <c r="AA24" s="41">
        <f t="shared" si="1"/>
        <v>2</v>
      </c>
      <c r="AG24" s="25"/>
      <c r="AH24" s="25"/>
      <c r="AI24" s="25"/>
    </row>
    <row r="25" spans="1:35" ht="12.75" customHeight="1" x14ac:dyDescent="0.25">
      <c r="A25" s="9" t="s">
        <v>36</v>
      </c>
      <c r="B25" s="12" t="s">
        <v>115</v>
      </c>
      <c r="G25" s="33"/>
      <c r="H25" s="95"/>
      <c r="I25" s="25"/>
      <c r="J25" s="25"/>
      <c r="K25" s="11"/>
      <c r="L25" s="17" t="s">
        <v>87</v>
      </c>
      <c r="M25" s="17">
        <v>4</v>
      </c>
      <c r="N25" s="17">
        <v>0</v>
      </c>
      <c r="O25" s="17">
        <v>3</v>
      </c>
      <c r="P25" s="17">
        <v>15</v>
      </c>
      <c r="Q25" s="17">
        <v>6</v>
      </c>
      <c r="R25" s="22">
        <f>Q25/SUM(M25:Q25)+0.0000009</f>
        <v>0.21428661428571427</v>
      </c>
      <c r="S25" s="11" t="s">
        <v>10</v>
      </c>
      <c r="T25" s="17">
        <v>9</v>
      </c>
      <c r="U25" s="21">
        <f t="shared" si="2"/>
        <v>4.3478760869565217E-2</v>
      </c>
      <c r="V25" s="17" t="str">
        <f t="shared" si="3"/>
        <v>Communication, média et multimédia</v>
      </c>
      <c r="W25" s="41">
        <f t="shared" si="6"/>
        <v>13</v>
      </c>
      <c r="X25" s="41">
        <f t="shared" si="4"/>
        <v>3</v>
      </c>
      <c r="Y25" s="41">
        <f t="shared" si="5"/>
        <v>0</v>
      </c>
      <c r="Z25" s="41">
        <f t="shared" si="0"/>
        <v>6</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13</v>
      </c>
      <c r="N26" s="17">
        <v>1</v>
      </c>
      <c r="O26" s="17">
        <v>7</v>
      </c>
      <c r="P26" s="17">
        <v>11</v>
      </c>
      <c r="Q26" s="17">
        <v>0</v>
      </c>
      <c r="R26" s="22">
        <f>Q26/SUM(M26:Q26)+0.000001</f>
        <v>9.9999999999999995E-7</v>
      </c>
      <c r="S26" s="11" t="s">
        <v>11</v>
      </c>
      <c r="T26" s="17">
        <v>10</v>
      </c>
      <c r="U26" s="21">
        <f t="shared" si="2"/>
        <v>3.3334033333333332E-2</v>
      </c>
      <c r="V26" s="17" t="str">
        <f t="shared" si="3"/>
        <v>Hôtellerie-restauration, tourisme, loisirs et animation</v>
      </c>
      <c r="W26" s="41">
        <f t="shared" si="6"/>
        <v>13</v>
      </c>
      <c r="X26" s="41">
        <f t="shared" si="4"/>
        <v>2</v>
      </c>
      <c r="Y26" s="41">
        <f t="shared" si="5"/>
        <v>4</v>
      </c>
      <c r="Z26" s="41">
        <f t="shared" si="0"/>
        <v>10</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39</v>
      </c>
      <c r="N27" s="17">
        <v>8</v>
      </c>
      <c r="O27" s="17">
        <v>7</v>
      </c>
      <c r="P27" s="17">
        <v>12</v>
      </c>
      <c r="Q27" s="17">
        <v>5</v>
      </c>
      <c r="R27" s="22">
        <f>Q27/SUM(M27:Q27)+0.0000011</f>
        <v>7.0423635211267613E-2</v>
      </c>
      <c r="S27" s="11" t="s">
        <v>12</v>
      </c>
      <c r="T27" s="17">
        <v>11</v>
      </c>
      <c r="U27" s="21">
        <f t="shared" si="2"/>
        <v>1.1999999999999999E-6</v>
      </c>
      <c r="V27" s="17" t="str">
        <f t="shared" si="3"/>
        <v>Spectacle</v>
      </c>
      <c r="W27" s="41">
        <f t="shared" si="6"/>
        <v>22</v>
      </c>
      <c r="X27" s="41">
        <f t="shared" si="4"/>
        <v>0</v>
      </c>
      <c r="Y27" s="41">
        <f t="shared" si="5"/>
        <v>0</v>
      </c>
      <c r="Z27" s="41">
        <f t="shared" si="0"/>
        <v>0</v>
      </c>
      <c r="AA27" s="41">
        <f t="shared" si="1"/>
        <v>0</v>
      </c>
      <c r="AB27" s="17"/>
    </row>
    <row r="28" spans="1:35" s="5" customFormat="1" ht="14.25" customHeight="1" x14ac:dyDescent="0.25">
      <c r="C28" s="32"/>
      <c r="D28" s="32"/>
      <c r="E28" s="32"/>
      <c r="F28" s="32"/>
      <c r="G28" s="33"/>
      <c r="H28" s="33"/>
      <c r="K28" s="31"/>
      <c r="L28" s="17" t="s">
        <v>90</v>
      </c>
      <c r="M28" s="17">
        <v>22</v>
      </c>
      <c r="N28" s="17">
        <v>0</v>
      </c>
      <c r="O28" s="17">
        <v>0</v>
      </c>
      <c r="P28" s="17">
        <v>0</v>
      </c>
      <c r="Q28" s="17">
        <v>0</v>
      </c>
      <c r="R28" s="22">
        <f>Q28/SUM(M28:Q28)+0.0000012</f>
        <v>1.1999999999999999E-6</v>
      </c>
      <c r="S28" s="11" t="s">
        <v>13</v>
      </c>
      <c r="T28" s="17">
        <v>12</v>
      </c>
      <c r="U28" s="21">
        <f t="shared" si="2"/>
        <v>9.9999999999999995E-7</v>
      </c>
      <c r="V28" s="17" t="str">
        <f t="shared" si="3"/>
        <v>Santé</v>
      </c>
      <c r="W28" s="41">
        <f t="shared" si="6"/>
        <v>13</v>
      </c>
      <c r="X28" s="41">
        <f t="shared" si="4"/>
        <v>1</v>
      </c>
      <c r="Y28" s="41">
        <f t="shared" si="5"/>
        <v>7</v>
      </c>
      <c r="Z28" s="41">
        <f t="shared" si="0"/>
        <v>11</v>
      </c>
      <c r="AA28" s="41">
        <f t="shared" si="1"/>
        <v>0</v>
      </c>
      <c r="AB28" s="17"/>
    </row>
    <row r="29" spans="1:35" s="5" customFormat="1" ht="23.25" customHeight="1" x14ac:dyDescent="0.25">
      <c r="B29" s="31"/>
      <c r="C29" s="32"/>
      <c r="D29" s="32"/>
      <c r="E29" s="32"/>
      <c r="F29" s="32"/>
      <c r="G29" s="32"/>
      <c r="H29" s="38">
        <f>VLOOKUP(VLOOKUP(V17,$T$2:$U$15,2,FALSE),$L$32:$M$45,2,FALSE)/10</f>
        <v>0.7</v>
      </c>
      <c r="I29" s="39"/>
      <c r="K29" s="31"/>
      <c r="L29" s="17" t="s">
        <v>91</v>
      </c>
      <c r="M29" s="17">
        <v>12</v>
      </c>
      <c r="N29" s="17">
        <v>10</v>
      </c>
      <c r="O29" s="17">
        <v>10</v>
      </c>
      <c r="P29" s="17">
        <v>9</v>
      </c>
      <c r="Q29" s="17">
        <v>3</v>
      </c>
      <c r="R29" s="22">
        <f>Q29/SUM(M29:Q29)+0.0000013</f>
        <v>6.8183118181818173E-2</v>
      </c>
      <c r="S29" s="11" t="s">
        <v>14</v>
      </c>
      <c r="T29" s="17">
        <v>13</v>
      </c>
      <c r="U29" s="21">
        <f t="shared" si="2"/>
        <v>2.9999999999999999E-7</v>
      </c>
      <c r="V29" s="17" t="str">
        <f t="shared" si="3"/>
        <v>Banque, assurance, immobilier</v>
      </c>
      <c r="W29" s="41">
        <f t="shared" si="6"/>
        <v>17</v>
      </c>
      <c r="X29" s="41">
        <f t="shared" si="4"/>
        <v>3</v>
      </c>
      <c r="Y29" s="41">
        <f t="shared" si="5"/>
        <v>5</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2.1</v>
      </c>
      <c r="I30" s="39"/>
      <c r="K30" s="31"/>
      <c r="L30" s="17" t="s">
        <v>92</v>
      </c>
      <c r="M30" s="17">
        <v>19</v>
      </c>
      <c r="N30" s="17">
        <v>5</v>
      </c>
      <c r="O30" s="17">
        <v>7</v>
      </c>
      <c r="P30" s="17">
        <v>4</v>
      </c>
      <c r="Q30" s="17">
        <v>2</v>
      </c>
      <c r="R30" s="22">
        <f>Q30/SUM(M30:Q30)+0.0000014</f>
        <v>5.4055454054054056E-2</v>
      </c>
      <c r="S30" s="11" t="s">
        <v>15</v>
      </c>
      <c r="T30" s="17">
        <v>14</v>
      </c>
      <c r="U30" s="21">
        <f t="shared" si="2"/>
        <v>1.9999999999999999E-7</v>
      </c>
      <c r="V30" s="17" t="str">
        <f t="shared" si="3"/>
        <v>Arts et façonnage d'ouvrages d'art</v>
      </c>
      <c r="W30" s="41">
        <f t="shared" si="6"/>
        <v>16</v>
      </c>
      <c r="X30" s="41">
        <f t="shared" si="4"/>
        <v>1</v>
      </c>
      <c r="Y30" s="41">
        <f t="shared" si="5"/>
        <v>1</v>
      </c>
      <c r="Z30" s="41">
        <f t="shared" si="0"/>
        <v>1</v>
      </c>
      <c r="AA30" s="41">
        <f t="shared" si="1"/>
        <v>0</v>
      </c>
      <c r="AB30" s="17"/>
    </row>
    <row r="31" spans="1:35" s="5" customFormat="1" ht="23.25" customHeight="1" x14ac:dyDescent="0.25">
      <c r="H31" s="38">
        <f t="shared" si="7"/>
        <v>1.5</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0.7</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0.6</v>
      </c>
      <c r="I33" s="39"/>
      <c r="L33" s="17" t="s">
        <v>80</v>
      </c>
      <c r="M33" s="17">
        <v>-11</v>
      </c>
      <c r="N33" s="17"/>
      <c r="O33" s="17"/>
      <c r="P33" s="17"/>
      <c r="Q33" s="17"/>
      <c r="R33" s="17"/>
      <c r="S33" s="17"/>
      <c r="T33" s="17"/>
      <c r="U33" s="17"/>
      <c r="V33" s="17"/>
      <c r="W33" s="17"/>
      <c r="X33" s="17"/>
      <c r="Y33" s="17"/>
      <c r="Z33" s="17"/>
      <c r="AA33" s="17"/>
      <c r="AB33" s="17"/>
    </row>
    <row r="34" spans="2:28" s="5" customFormat="1" ht="23.25" customHeight="1" x14ac:dyDescent="0.25">
      <c r="H34" s="38">
        <f t="shared" si="7"/>
        <v>-0.2</v>
      </c>
      <c r="I34" s="39"/>
      <c r="L34" s="17" t="s">
        <v>81</v>
      </c>
      <c r="M34" s="17">
        <v>1</v>
      </c>
      <c r="N34" s="17"/>
      <c r="O34" s="17"/>
      <c r="P34" s="17"/>
      <c r="Q34" s="17"/>
      <c r="R34" s="17"/>
      <c r="S34" s="17"/>
      <c r="T34" s="17"/>
      <c r="U34" s="17"/>
      <c r="V34" s="17"/>
      <c r="W34" s="17"/>
      <c r="X34" s="17"/>
      <c r="Y34" s="17"/>
      <c r="Z34" s="17"/>
      <c r="AA34" s="17"/>
      <c r="AB34" s="17"/>
    </row>
    <row r="35" spans="2:28" s="5" customFormat="1" ht="23.25" customHeight="1" x14ac:dyDescent="0.25">
      <c r="H35" s="38">
        <f t="shared" si="7"/>
        <v>0.4</v>
      </c>
      <c r="I35" s="39"/>
      <c r="L35" s="17" t="s">
        <v>82</v>
      </c>
      <c r="M35" s="17">
        <v>6</v>
      </c>
      <c r="N35" s="17"/>
      <c r="O35" s="17"/>
      <c r="P35" s="17"/>
      <c r="Q35" s="17"/>
      <c r="R35" s="17"/>
      <c r="S35" s="17"/>
      <c r="T35" s="17"/>
      <c r="U35" s="17"/>
      <c r="V35" s="17"/>
      <c r="W35" s="17"/>
      <c r="X35" s="17"/>
      <c r="Y35" s="17"/>
      <c r="Z35" s="17"/>
      <c r="AA35" s="17"/>
      <c r="AB35" s="17"/>
    </row>
    <row r="36" spans="2:28" s="5" customFormat="1" ht="23.25" customHeight="1" x14ac:dyDescent="0.25">
      <c r="H36" s="38">
        <f t="shared" si="7"/>
        <v>0.8</v>
      </c>
      <c r="I36" s="40"/>
      <c r="L36" s="17" t="s">
        <v>83</v>
      </c>
      <c r="M36" s="17">
        <v>4</v>
      </c>
      <c r="N36" s="17"/>
      <c r="O36" s="17"/>
      <c r="P36" s="17"/>
      <c r="Q36" s="17"/>
      <c r="R36" s="17"/>
      <c r="S36" s="17"/>
      <c r="T36" s="17"/>
      <c r="U36" s="17"/>
      <c r="V36" s="17"/>
      <c r="W36" s="17"/>
      <c r="X36" s="17"/>
      <c r="Y36" s="17"/>
      <c r="Z36" s="17"/>
      <c r="AA36" s="17"/>
      <c r="AB36" s="17"/>
    </row>
    <row r="37" spans="2:28" s="5" customFormat="1" ht="23.25" customHeight="1" x14ac:dyDescent="0.25">
      <c r="H37" s="38">
        <f t="shared" si="7"/>
        <v>0.4</v>
      </c>
      <c r="I37" s="40"/>
      <c r="L37" s="17" t="s">
        <v>84</v>
      </c>
      <c r="M37" s="17">
        <v>15</v>
      </c>
      <c r="N37" s="17"/>
      <c r="O37" s="17"/>
      <c r="P37" s="17"/>
      <c r="Q37" s="17"/>
      <c r="R37" s="17"/>
      <c r="S37" s="17"/>
      <c r="T37" s="17"/>
      <c r="U37" s="17"/>
      <c r="V37" s="17"/>
      <c r="W37" s="17"/>
      <c r="X37" s="17"/>
      <c r="Y37" s="17"/>
      <c r="Z37" s="17"/>
      <c r="AA37" s="17"/>
      <c r="AB37" s="17"/>
    </row>
    <row r="38" spans="2:28" s="5" customFormat="1" ht="23.25" customHeight="1" x14ac:dyDescent="0.25">
      <c r="H38" s="38">
        <f t="shared" si="7"/>
        <v>0.3</v>
      </c>
      <c r="I38" s="39"/>
      <c r="L38" s="17" t="s">
        <v>85</v>
      </c>
      <c r="M38" s="17">
        <v>3</v>
      </c>
      <c r="N38" s="17"/>
      <c r="O38" s="17"/>
      <c r="P38" s="17"/>
      <c r="Q38" s="17"/>
      <c r="R38" s="17"/>
      <c r="S38" s="17"/>
      <c r="T38" s="17"/>
      <c r="U38" s="17"/>
      <c r="V38" s="17"/>
      <c r="W38" s="17"/>
      <c r="X38" s="17"/>
      <c r="Y38" s="17"/>
      <c r="Z38" s="17"/>
      <c r="AA38" s="17"/>
      <c r="AB38" s="17"/>
    </row>
    <row r="39" spans="2:28" s="5" customFormat="1" ht="23.25" customHeight="1" x14ac:dyDescent="0.25">
      <c r="H39" s="38">
        <f t="shared" si="7"/>
        <v>-1.9</v>
      </c>
      <c r="I39" s="39"/>
      <c r="L39" s="17" t="s">
        <v>86</v>
      </c>
      <c r="M39" s="17">
        <v>7</v>
      </c>
      <c r="N39" s="17"/>
      <c r="O39" s="17"/>
      <c r="P39" s="17"/>
      <c r="Q39" s="17"/>
      <c r="R39" s="17"/>
      <c r="S39" s="17"/>
      <c r="T39" s="17"/>
      <c r="U39" s="17"/>
      <c r="V39" s="17"/>
      <c r="W39" s="17"/>
      <c r="X39" s="17"/>
      <c r="Y39" s="17"/>
      <c r="Z39" s="17"/>
      <c r="AA39" s="17"/>
      <c r="AB39" s="17"/>
    </row>
    <row r="40" spans="2:28" s="5" customFormat="1" ht="23.25" customHeight="1" x14ac:dyDescent="0.25">
      <c r="H40" s="38">
        <f t="shared" si="7"/>
        <v>0.9</v>
      </c>
      <c r="I40" s="39"/>
      <c r="L40" s="17" t="s">
        <v>87</v>
      </c>
      <c r="M40" s="17">
        <v>21</v>
      </c>
      <c r="N40" s="17"/>
      <c r="O40" s="17"/>
      <c r="P40" s="17"/>
      <c r="Q40" s="17"/>
      <c r="R40" s="17"/>
      <c r="S40" s="17"/>
      <c r="T40" s="17"/>
      <c r="U40" s="17"/>
      <c r="V40" s="17"/>
      <c r="W40" s="17"/>
      <c r="X40" s="17"/>
      <c r="Y40" s="17"/>
      <c r="Z40" s="17"/>
      <c r="AA40" s="17"/>
      <c r="AB40" s="17"/>
    </row>
    <row r="41" spans="2:28" s="5" customFormat="1" ht="23.25" customHeight="1" x14ac:dyDescent="0.25">
      <c r="H41" s="38">
        <f t="shared" si="7"/>
        <v>0.1</v>
      </c>
      <c r="I41" s="39"/>
      <c r="L41" s="17" t="s">
        <v>88</v>
      </c>
      <c r="M41" s="17">
        <v>9</v>
      </c>
      <c r="N41" s="17"/>
      <c r="O41" s="17"/>
      <c r="P41" s="17"/>
      <c r="Q41" s="17"/>
      <c r="R41" s="17"/>
      <c r="S41" s="17"/>
      <c r="T41" s="17"/>
      <c r="U41" s="17"/>
      <c r="V41" s="17"/>
      <c r="W41" s="17"/>
      <c r="X41" s="17"/>
      <c r="Y41" s="17"/>
      <c r="Z41" s="17"/>
      <c r="AA41" s="17"/>
      <c r="AB41" s="17"/>
    </row>
    <row r="42" spans="2:28" s="5" customFormat="1" ht="23.25" customHeight="1" x14ac:dyDescent="0.25">
      <c r="H42" s="38">
        <f t="shared" si="7"/>
        <v>-1.1000000000000001</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4</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Industrie, de  fortes tensions (indicateur supérieur à 2) sont observées dans 24 métiers. À l'inverse, 18 métiers ne semblent pas du tout en tension (indicateur inférieur à -1). Dans ce domaine, l'indicateur de tension est de 0,7.</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Louviers</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240</v>
      </c>
      <c r="C51" s="60">
        <v>5</v>
      </c>
      <c r="D51" s="60">
        <v>5</v>
      </c>
      <c r="E51" s="60">
        <v>5</v>
      </c>
      <c r="F51" s="60">
        <v>5</v>
      </c>
      <c r="G51" s="60">
        <v>1</v>
      </c>
      <c r="H51" s="60">
        <v>2</v>
      </c>
      <c r="L51" s="17"/>
      <c r="M51" s="17"/>
      <c r="N51" s="17"/>
      <c r="O51" s="17"/>
      <c r="P51" s="17"/>
      <c r="Q51" s="17"/>
    </row>
    <row r="52" spans="1:17" ht="24.75" customHeight="1" x14ac:dyDescent="0.25">
      <c r="A52" s="57" t="s">
        <v>27</v>
      </c>
      <c r="B52" s="61" t="s">
        <v>212</v>
      </c>
      <c r="C52" s="62">
        <v>5</v>
      </c>
      <c r="D52" s="62">
        <v>1</v>
      </c>
      <c r="E52" s="62">
        <v>1</v>
      </c>
      <c r="F52" s="62">
        <v>4</v>
      </c>
      <c r="G52" s="62">
        <v>2</v>
      </c>
      <c r="H52" s="62">
        <v>1</v>
      </c>
      <c r="L52" s="17"/>
      <c r="M52" s="17"/>
      <c r="N52" s="17"/>
      <c r="O52" s="17"/>
      <c r="P52" s="17"/>
      <c r="Q52" s="17"/>
    </row>
    <row r="53" spans="1:17" ht="24.75" customHeight="1" x14ac:dyDescent="0.25">
      <c r="A53" s="57" t="s">
        <v>25</v>
      </c>
      <c r="B53" s="61" t="s">
        <v>196</v>
      </c>
      <c r="C53" s="62">
        <v>3</v>
      </c>
      <c r="D53" s="62">
        <v>4</v>
      </c>
      <c r="E53" s="62">
        <v>2</v>
      </c>
      <c r="F53" s="62">
        <v>5</v>
      </c>
      <c r="G53" s="62">
        <v>4</v>
      </c>
      <c r="H53" s="62">
        <v>3</v>
      </c>
      <c r="L53" s="17"/>
      <c r="M53" s="17"/>
      <c r="N53" s="17"/>
      <c r="O53" s="17"/>
      <c r="P53" s="17"/>
      <c r="Q53" s="17"/>
    </row>
    <row r="54" spans="1:17" ht="24.75" customHeight="1" x14ac:dyDescent="0.25">
      <c r="A54" s="57" t="s">
        <v>24</v>
      </c>
      <c r="B54" s="61" t="s">
        <v>204</v>
      </c>
      <c r="C54" s="62">
        <v>4</v>
      </c>
      <c r="D54" s="62">
        <v>4</v>
      </c>
      <c r="E54" s="62">
        <v>2</v>
      </c>
      <c r="F54" s="62">
        <v>4</v>
      </c>
      <c r="G54" s="62">
        <v>2</v>
      </c>
      <c r="H54" s="62">
        <v>5</v>
      </c>
      <c r="L54" s="17"/>
      <c r="M54" s="17"/>
      <c r="N54" s="17"/>
      <c r="O54" s="17"/>
      <c r="P54" s="17"/>
      <c r="Q54" s="17"/>
    </row>
    <row r="55" spans="1:17" ht="24.75" customHeight="1" x14ac:dyDescent="0.25">
      <c r="A55" s="57" t="s">
        <v>23</v>
      </c>
      <c r="B55" s="61" t="s">
        <v>194</v>
      </c>
      <c r="C55" s="62">
        <v>5</v>
      </c>
      <c r="D55" s="62">
        <v>4</v>
      </c>
      <c r="E55" s="62">
        <v>1</v>
      </c>
      <c r="F55" s="62">
        <v>3</v>
      </c>
      <c r="G55" s="62">
        <v>4</v>
      </c>
      <c r="H55" s="62">
        <v>3</v>
      </c>
      <c r="L55" s="17"/>
      <c r="M55" s="17"/>
      <c r="N55" s="17"/>
      <c r="O55" s="17"/>
      <c r="P55" s="17"/>
      <c r="Q55" s="17"/>
    </row>
    <row r="56" spans="1:17" ht="24.75" customHeight="1" x14ac:dyDescent="0.25">
      <c r="A56" s="57" t="s">
        <v>22</v>
      </c>
      <c r="B56" s="61" t="s">
        <v>197</v>
      </c>
      <c r="C56" s="62">
        <v>3</v>
      </c>
      <c r="D56" s="62">
        <v>3</v>
      </c>
      <c r="E56" s="62">
        <v>1</v>
      </c>
      <c r="F56" s="62">
        <v>2</v>
      </c>
      <c r="G56" s="62">
        <v>2</v>
      </c>
      <c r="H56" s="62">
        <v>2</v>
      </c>
      <c r="L56" s="17"/>
      <c r="M56" s="17"/>
      <c r="N56" s="17"/>
      <c r="O56" s="17"/>
      <c r="P56" s="17"/>
      <c r="Q56" s="17"/>
    </row>
    <row r="57" spans="1:17" ht="24.75" customHeight="1" x14ac:dyDescent="0.25">
      <c r="A57" s="57" t="s">
        <v>21</v>
      </c>
      <c r="B57" s="61" t="s">
        <v>225</v>
      </c>
      <c r="C57" s="62">
        <v>1</v>
      </c>
      <c r="D57" s="62">
        <v>4</v>
      </c>
      <c r="E57" s="62">
        <v>1</v>
      </c>
      <c r="F57" s="62">
        <v>5</v>
      </c>
      <c r="G57" s="62">
        <v>5</v>
      </c>
      <c r="H57" s="62">
        <v>4</v>
      </c>
      <c r="L57" s="17"/>
      <c r="M57" s="17"/>
      <c r="N57" s="17"/>
      <c r="O57" s="17"/>
      <c r="P57" s="17"/>
      <c r="Q57" s="17"/>
    </row>
    <row r="58" spans="1:17" ht="24.75" customHeight="1" x14ac:dyDescent="0.25">
      <c r="A58" s="57" t="s">
        <v>20</v>
      </c>
      <c r="B58" s="61" t="s">
        <v>221</v>
      </c>
      <c r="C58" s="62">
        <v>1</v>
      </c>
      <c r="D58" s="62">
        <v>2</v>
      </c>
      <c r="E58" s="62">
        <v>1</v>
      </c>
      <c r="F58" s="62">
        <v>3</v>
      </c>
      <c r="G58" s="62">
        <v>5</v>
      </c>
      <c r="H58" s="62">
        <v>5</v>
      </c>
      <c r="L58" s="17"/>
      <c r="M58" s="17"/>
      <c r="N58" s="17"/>
      <c r="O58" s="17"/>
      <c r="P58" s="17"/>
      <c r="Q58" s="17"/>
    </row>
    <row r="59" spans="1:17" ht="24.75" customHeight="1" x14ac:dyDescent="0.25">
      <c r="A59" s="57" t="s">
        <v>19</v>
      </c>
      <c r="B59" s="61" t="s">
        <v>193</v>
      </c>
      <c r="C59" s="62">
        <v>4</v>
      </c>
      <c r="D59" s="62">
        <v>5</v>
      </c>
      <c r="E59" s="62">
        <v>3</v>
      </c>
      <c r="F59" s="62">
        <v>3</v>
      </c>
      <c r="G59" s="62">
        <v>5</v>
      </c>
      <c r="H59" s="62">
        <v>2</v>
      </c>
      <c r="L59" s="17"/>
      <c r="M59" s="17"/>
      <c r="N59" s="17"/>
      <c r="O59" s="17"/>
      <c r="P59" s="17"/>
      <c r="Q59" s="17"/>
    </row>
    <row r="60" spans="1:17" ht="24.75" customHeight="1" x14ac:dyDescent="0.25">
      <c r="A60" s="57" t="s">
        <v>18</v>
      </c>
      <c r="B60" s="61" t="s">
        <v>244</v>
      </c>
      <c r="C60" s="62">
        <v>5</v>
      </c>
      <c r="D60" s="62">
        <v>4</v>
      </c>
      <c r="E60" s="62">
        <v>5</v>
      </c>
      <c r="F60" s="62">
        <v>2</v>
      </c>
      <c r="G60" s="62">
        <v>3</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Louviers</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Conduite d'équipement de production alimentaire </v>
      </c>
      <c r="C69" s="63">
        <f>IF(N69=". ",0,IF(AND(N69&gt;0,N69&lt;5),"ND",N69))</f>
        <v>14</v>
      </c>
      <c r="D69" s="58">
        <f>IF(O69=". ",0,IF(AND(O69&gt;0,O69&lt;5),"ND",O69))</f>
        <v>26</v>
      </c>
      <c r="E69" s="64">
        <f t="shared" ref="E69:E78" si="9">IF(P69=". ",0,P69)</f>
        <v>138</v>
      </c>
      <c r="F69" s="65">
        <f>IF(OR(R69=0,R69=". "),"-",IF(P69=". ",0,P69)/R69-1)</f>
        <v>1.0909090909090908</v>
      </c>
      <c r="G69" s="58">
        <f>IF(Q69=". ",0,Q69)</f>
        <v>1</v>
      </c>
      <c r="H69" s="66">
        <f>IF(OR(S69=0,S69=". "),"-",IF(P69=". ",0,P69)/S69)</f>
        <v>5.52</v>
      </c>
      <c r="L69" s="17"/>
      <c r="M69" s="17" t="s">
        <v>240</v>
      </c>
      <c r="N69" s="17">
        <v>14</v>
      </c>
      <c r="O69" s="17">
        <v>26</v>
      </c>
      <c r="P69" s="17">
        <v>138</v>
      </c>
      <c r="Q69" s="17">
        <v>1</v>
      </c>
      <c r="R69" s="17">
        <v>66</v>
      </c>
      <c r="S69" s="17">
        <v>25</v>
      </c>
    </row>
    <row r="70" spans="1:19" ht="24.75" customHeight="1" x14ac:dyDescent="0.25">
      <c r="A70" s="57" t="s">
        <v>27</v>
      </c>
      <c r="B70" s="61" t="str">
        <f t="shared" si="8"/>
        <v xml:space="preserve">Management et ingénierie qualité industrielle </v>
      </c>
      <c r="C70" s="67">
        <f t="shared" ref="C70:D78" si="10">IF(N70=". ",0,IF(AND(N70&gt;0,N70&lt;5),"ND",N70))</f>
        <v>12</v>
      </c>
      <c r="D70" s="68">
        <f t="shared" si="10"/>
        <v>26</v>
      </c>
      <c r="E70" s="69">
        <f t="shared" si="9"/>
        <v>70</v>
      </c>
      <c r="F70" s="70">
        <f t="shared" ref="F70:F78" si="11">IF(OR(R70=0,R70=". "),"-",IF(P70=". ",0,P70)/R70-1)</f>
        <v>1.5925925925925926</v>
      </c>
      <c r="G70" s="68">
        <f t="shared" ref="G70:G78" si="12">IF(Q70=". ",0,Q70)</f>
        <v>10</v>
      </c>
      <c r="H70" s="71">
        <f t="shared" ref="H70:H78" si="13">IF(OR(S70=0,S70=". "),"-",IF(P70=". ",0,P70)/S70)</f>
        <v>3.0434782608695654</v>
      </c>
      <c r="L70" s="17"/>
      <c r="M70" s="17" t="s">
        <v>212</v>
      </c>
      <c r="N70" s="17">
        <v>12</v>
      </c>
      <c r="O70" s="17">
        <v>26</v>
      </c>
      <c r="P70" s="17">
        <v>70</v>
      </c>
      <c r="Q70" s="17">
        <v>10</v>
      </c>
      <c r="R70" s="17">
        <v>27</v>
      </c>
      <c r="S70" s="17">
        <v>23</v>
      </c>
    </row>
    <row r="71" spans="1:19" ht="24.75" customHeight="1" x14ac:dyDescent="0.25">
      <c r="A71" s="57" t="s">
        <v>25</v>
      </c>
      <c r="B71" s="61" t="str">
        <f t="shared" si="8"/>
        <v xml:space="preserve">Conduite de transport de marchandises sur longue distance </v>
      </c>
      <c r="C71" s="67">
        <f t="shared" si="10"/>
        <v>42</v>
      </c>
      <c r="D71" s="68">
        <f t="shared" si="10"/>
        <v>79</v>
      </c>
      <c r="E71" s="69">
        <f t="shared" si="9"/>
        <v>235</v>
      </c>
      <c r="F71" s="70">
        <f t="shared" si="11"/>
        <v>1.3267326732673266</v>
      </c>
      <c r="G71" s="68">
        <f t="shared" si="12"/>
        <v>10</v>
      </c>
      <c r="H71" s="71">
        <f t="shared" si="13"/>
        <v>2.5543478260869565</v>
      </c>
      <c r="L71" s="17"/>
      <c r="M71" s="17" t="s">
        <v>196</v>
      </c>
      <c r="N71" s="17">
        <v>42</v>
      </c>
      <c r="O71" s="17">
        <v>79</v>
      </c>
      <c r="P71" s="17">
        <v>235</v>
      </c>
      <c r="Q71" s="17">
        <v>10</v>
      </c>
      <c r="R71" s="17">
        <v>101</v>
      </c>
      <c r="S71" s="17">
        <v>92</v>
      </c>
    </row>
    <row r="72" spans="1:19" ht="24.75" customHeight="1" x14ac:dyDescent="0.25">
      <c r="A72" s="57" t="s">
        <v>24</v>
      </c>
      <c r="B72" s="61" t="str">
        <f t="shared" si="8"/>
        <v xml:space="preserve">Assistance auprès d'adultes </v>
      </c>
      <c r="C72" s="67">
        <f t="shared" si="10"/>
        <v>47</v>
      </c>
      <c r="D72" s="68">
        <f t="shared" si="10"/>
        <v>105</v>
      </c>
      <c r="E72" s="69">
        <f t="shared" si="9"/>
        <v>127</v>
      </c>
      <c r="F72" s="70">
        <f t="shared" si="11"/>
        <v>-0.27011494252873558</v>
      </c>
      <c r="G72" s="68">
        <f t="shared" si="12"/>
        <v>3</v>
      </c>
      <c r="H72" s="71">
        <f t="shared" si="13"/>
        <v>0.88194444444444442</v>
      </c>
      <c r="L72" s="17"/>
      <c r="M72" s="17" t="s">
        <v>204</v>
      </c>
      <c r="N72" s="17">
        <v>47</v>
      </c>
      <c r="O72" s="17">
        <v>105</v>
      </c>
      <c r="P72" s="17">
        <v>127</v>
      </c>
      <c r="Q72" s="17">
        <v>3</v>
      </c>
      <c r="R72" s="17">
        <v>174</v>
      </c>
      <c r="S72" s="17">
        <v>144</v>
      </c>
    </row>
    <row r="73" spans="1:19" ht="24.75" customHeight="1" x14ac:dyDescent="0.25">
      <c r="A73" s="57" t="s">
        <v>23</v>
      </c>
      <c r="B73" s="61" t="str">
        <f t="shared" si="8"/>
        <v xml:space="preserve">Mécanique automobile </v>
      </c>
      <c r="C73" s="67">
        <f t="shared" si="10"/>
        <v>30</v>
      </c>
      <c r="D73" s="68">
        <f t="shared" si="10"/>
        <v>50</v>
      </c>
      <c r="E73" s="69">
        <f t="shared" si="9"/>
        <v>59</v>
      </c>
      <c r="F73" s="70">
        <f t="shared" si="11"/>
        <v>-0.20270270270270274</v>
      </c>
      <c r="G73" s="68">
        <f t="shared" si="12"/>
        <v>6</v>
      </c>
      <c r="H73" s="71">
        <f t="shared" si="13"/>
        <v>1</v>
      </c>
      <c r="L73" s="17"/>
      <c r="M73" s="17" t="s">
        <v>194</v>
      </c>
      <c r="N73" s="17">
        <v>30</v>
      </c>
      <c r="O73" s="17">
        <v>50</v>
      </c>
      <c r="P73" s="17">
        <v>59</v>
      </c>
      <c r="Q73" s="17">
        <v>6</v>
      </c>
      <c r="R73" s="17">
        <v>74</v>
      </c>
      <c r="S73" s="17">
        <v>59</v>
      </c>
    </row>
    <row r="74" spans="1:19" ht="24.75" customHeight="1" x14ac:dyDescent="0.25">
      <c r="A74" s="57" t="s">
        <v>22</v>
      </c>
      <c r="B74" s="61" t="str">
        <f t="shared" si="8"/>
        <v xml:space="preserve">Maintenance des bâtiments et des locaux </v>
      </c>
      <c r="C74" s="67">
        <f t="shared" si="10"/>
        <v>39</v>
      </c>
      <c r="D74" s="68">
        <f t="shared" si="10"/>
        <v>59</v>
      </c>
      <c r="E74" s="69">
        <f t="shared" si="9"/>
        <v>57</v>
      </c>
      <c r="F74" s="70">
        <f t="shared" si="11"/>
        <v>1.7142857142857144</v>
      </c>
      <c r="G74" s="68">
        <f t="shared" si="12"/>
        <v>3</v>
      </c>
      <c r="H74" s="71">
        <f t="shared" si="13"/>
        <v>1.0961538461538463</v>
      </c>
      <c r="L74" s="17"/>
      <c r="M74" s="17" t="s">
        <v>197</v>
      </c>
      <c r="N74" s="17">
        <v>39</v>
      </c>
      <c r="O74" s="17">
        <v>59</v>
      </c>
      <c r="P74" s="17">
        <v>57</v>
      </c>
      <c r="Q74" s="17">
        <v>3</v>
      </c>
      <c r="R74" s="17">
        <v>21</v>
      </c>
      <c r="S74" s="17">
        <v>52</v>
      </c>
    </row>
    <row r="75" spans="1:19" ht="24.75" customHeight="1" x14ac:dyDescent="0.25">
      <c r="A75" s="57" t="s">
        <v>21</v>
      </c>
      <c r="B75" s="61" t="str">
        <f t="shared" si="8"/>
        <v xml:space="preserve">Soins d'hygiène, de confort du patient </v>
      </c>
      <c r="C75" s="67">
        <f t="shared" si="10"/>
        <v>14</v>
      </c>
      <c r="D75" s="68">
        <f t="shared" si="10"/>
        <v>32</v>
      </c>
      <c r="E75" s="69">
        <f t="shared" si="9"/>
        <v>3</v>
      </c>
      <c r="F75" s="70">
        <f t="shared" si="11"/>
        <v>-0.7</v>
      </c>
      <c r="G75" s="68">
        <f t="shared" si="12"/>
        <v>0</v>
      </c>
      <c r="H75" s="71">
        <f t="shared" si="13"/>
        <v>5.4545454545454543E-2</v>
      </c>
      <c r="L75" s="17"/>
      <c r="M75" s="17" t="s">
        <v>225</v>
      </c>
      <c r="N75" s="17">
        <v>14</v>
      </c>
      <c r="O75" s="17">
        <v>32</v>
      </c>
      <c r="P75" s="17">
        <v>3</v>
      </c>
      <c r="Q75" s="17" t="s">
        <v>95</v>
      </c>
      <c r="R75" s="17">
        <v>10</v>
      </c>
      <c r="S75" s="17">
        <v>55</v>
      </c>
    </row>
    <row r="76" spans="1:19" ht="24.75" customHeight="1" x14ac:dyDescent="0.25">
      <c r="A76" s="57" t="s">
        <v>20</v>
      </c>
      <c r="B76" s="61" t="str">
        <f t="shared" si="8"/>
        <v xml:space="preserve">Maintenance informatique et bureautique </v>
      </c>
      <c r="C76" s="67">
        <f t="shared" si="10"/>
        <v>24</v>
      </c>
      <c r="D76" s="68">
        <f t="shared" si="10"/>
        <v>31</v>
      </c>
      <c r="E76" s="69">
        <f t="shared" si="9"/>
        <v>7</v>
      </c>
      <c r="F76" s="70">
        <f t="shared" si="11"/>
        <v>0.39999999999999991</v>
      </c>
      <c r="G76" s="68">
        <f t="shared" si="12"/>
        <v>0</v>
      </c>
      <c r="H76" s="71">
        <f t="shared" si="13"/>
        <v>0.25925925925925924</v>
      </c>
      <c r="L76" s="17"/>
      <c r="M76" s="17" t="s">
        <v>221</v>
      </c>
      <c r="N76" s="17">
        <v>24</v>
      </c>
      <c r="O76" s="17">
        <v>31</v>
      </c>
      <c r="P76" s="17">
        <v>7</v>
      </c>
      <c r="Q76" s="17" t="s">
        <v>95</v>
      </c>
      <c r="R76" s="17">
        <v>5</v>
      </c>
      <c r="S76" s="17">
        <v>27</v>
      </c>
    </row>
    <row r="77" spans="1:19" ht="24.75" customHeight="1" x14ac:dyDescent="0.25">
      <c r="A77" s="57" t="s">
        <v>19</v>
      </c>
      <c r="B77" s="61" t="str">
        <f t="shared" si="8"/>
        <v xml:space="preserve">Personnel de cuisine </v>
      </c>
      <c r="C77" s="67">
        <f t="shared" si="10"/>
        <v>39</v>
      </c>
      <c r="D77" s="68">
        <f t="shared" si="10"/>
        <v>75</v>
      </c>
      <c r="E77" s="69">
        <f t="shared" si="9"/>
        <v>75</v>
      </c>
      <c r="F77" s="70">
        <f t="shared" si="11"/>
        <v>0.22950819672131151</v>
      </c>
      <c r="G77" s="68">
        <f t="shared" si="12"/>
        <v>9</v>
      </c>
      <c r="H77" s="71">
        <f t="shared" si="13"/>
        <v>0.78947368421052633</v>
      </c>
      <c r="L77" s="17"/>
      <c r="M77" s="17" t="s">
        <v>193</v>
      </c>
      <c r="N77" s="17">
        <v>39</v>
      </c>
      <c r="O77" s="17">
        <v>75</v>
      </c>
      <c r="P77" s="17">
        <v>75</v>
      </c>
      <c r="Q77" s="17">
        <v>9</v>
      </c>
      <c r="R77" s="17">
        <v>61</v>
      </c>
      <c r="S77" s="17">
        <v>95</v>
      </c>
    </row>
    <row r="78" spans="1:19" ht="24.75" customHeight="1" x14ac:dyDescent="0.25">
      <c r="A78" s="57" t="s">
        <v>18</v>
      </c>
      <c r="B78" s="61" t="str">
        <f t="shared" si="8"/>
        <v xml:space="preserve">Pose de fermetures menuisées </v>
      </c>
      <c r="C78" s="67">
        <f t="shared" si="10"/>
        <v>14</v>
      </c>
      <c r="D78" s="68">
        <f t="shared" si="10"/>
        <v>19</v>
      </c>
      <c r="E78" s="69">
        <f t="shared" si="9"/>
        <v>59</v>
      </c>
      <c r="F78" s="70">
        <f t="shared" si="11"/>
        <v>1.2692307692307692</v>
      </c>
      <c r="G78" s="68">
        <f t="shared" si="12"/>
        <v>2</v>
      </c>
      <c r="H78" s="71">
        <f t="shared" si="13"/>
        <v>2.8095238095238093</v>
      </c>
      <c r="L78" s="17"/>
      <c r="M78" s="17" t="s">
        <v>244</v>
      </c>
      <c r="N78" s="17">
        <v>14</v>
      </c>
      <c r="O78" s="17">
        <v>19</v>
      </c>
      <c r="P78" s="17">
        <v>59</v>
      </c>
      <c r="Q78" s="17">
        <v>2</v>
      </c>
      <c r="R78" s="17">
        <v>26</v>
      </c>
      <c r="S78" s="17">
        <v>21</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79" priority="6" operator="equal">
      <formula>5</formula>
    </cfRule>
    <cfRule type="cellIs" dxfId="178" priority="7" operator="equal">
      <formula>4</formula>
    </cfRule>
    <cfRule type="cellIs" dxfId="177" priority="8" operator="equal">
      <formula>3</formula>
    </cfRule>
    <cfRule type="cellIs" dxfId="176" priority="9" operator="equal">
      <formula>2</formula>
    </cfRule>
    <cfRule type="cellIs" dxfId="175" priority="10" operator="equal">
      <formula>1</formula>
    </cfRule>
  </conditionalFormatting>
  <conditionalFormatting sqref="F51:F60">
    <cfRule type="cellIs" dxfId="174" priority="1" operator="equal">
      <formula>5</formula>
    </cfRule>
    <cfRule type="cellIs" dxfId="173" priority="2" operator="equal">
      <formula>4</formula>
    </cfRule>
    <cfRule type="cellIs" dxfId="172" priority="3" operator="equal">
      <formula>3</formula>
    </cfRule>
    <cfRule type="cellIs" dxfId="171" priority="4" operator="equal">
      <formula>2</formula>
    </cfRule>
    <cfRule type="cellIs" dxfId="170" priority="5" operator="equal">
      <formula>1</formula>
    </cfRule>
  </conditionalFormatting>
  <pageMargins left="0.25" right="0.25" top="0.75" bottom="0.75" header="0.3" footer="0.3"/>
  <pageSetup paperSize="9" orientation="portrait"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150</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12</v>
      </c>
      <c r="N17" s="5">
        <v>0</v>
      </c>
      <c r="O17" s="5">
        <v>4</v>
      </c>
      <c r="P17" s="5">
        <v>12</v>
      </c>
      <c r="Q17" s="5">
        <v>2</v>
      </c>
      <c r="R17" s="22">
        <f>Q17/SUM(M17:Q17)+0.0000001</f>
        <v>6.6666766666666669E-2</v>
      </c>
      <c r="S17" s="11" t="s">
        <v>3</v>
      </c>
      <c r="T17" s="17">
        <v>1</v>
      </c>
      <c r="U17" s="21">
        <f>LARGE($R$17:$R$30,T17)</f>
        <v>0.37500099999999997</v>
      </c>
      <c r="V17" s="17" t="str">
        <f>VLOOKUP(U17,$R$17:$S$30,2,FALSE)</f>
        <v>Santé</v>
      </c>
      <c r="W17" s="41">
        <f>VLOOKUP(VLOOKUP(V17,$T$2:$U$15,2,FALSE),$L$17:$Q$31,2,FALSE)</f>
        <v>2</v>
      </c>
      <c r="X17" s="41">
        <f>VLOOKUP(VLOOKUP(V17,$T$2:$U$15,2,FALSE),$L$17:$Q$31,3,FALSE)</f>
        <v>0</v>
      </c>
      <c r="Y17" s="41">
        <f>VLOOKUP(VLOOKUP(V17,$T$2:$U$15,2,FALSE),$L$17:$Q$31,4,FALSE)</f>
        <v>4</v>
      </c>
      <c r="Z17" s="41">
        <f t="shared" ref="Z17:Z30" si="0">VLOOKUP(VLOOKUP(V17,$T$2:$U$15,2,FALSE),$L$17:$Q$31,5,FALSE)</f>
        <v>14</v>
      </c>
      <c r="AA17" s="41">
        <f t="shared" ref="AA17:AA30" si="1">VLOOKUP(VLOOKUP(V17,$T$2:$U$15,2,FALSE),$L$17:$Q$31,6,FALSE)</f>
        <v>12</v>
      </c>
      <c r="AG17" s="25"/>
      <c r="AH17" s="25"/>
      <c r="AI17" s="25"/>
    </row>
    <row r="18" spans="1:35" x14ac:dyDescent="0.25">
      <c r="A18" s="94"/>
      <c r="B18" s="94"/>
      <c r="C18" s="94"/>
      <c r="D18" s="94"/>
      <c r="E18" s="94"/>
      <c r="F18" s="94"/>
      <c r="G18" s="94"/>
      <c r="H18" s="94"/>
      <c r="I18" s="25"/>
      <c r="J18" s="25"/>
      <c r="K18" s="11"/>
      <c r="L18" s="17" t="s">
        <v>80</v>
      </c>
      <c r="M18" s="17">
        <v>16</v>
      </c>
      <c r="N18" s="17">
        <v>0</v>
      </c>
      <c r="O18" s="17">
        <v>0</v>
      </c>
      <c r="P18" s="17">
        <v>3</v>
      </c>
      <c r="Q18" s="17">
        <v>0</v>
      </c>
      <c r="R18" s="22">
        <f>Q18/SUM(M18:Q18)+0.0000002</f>
        <v>1.9999999999999999E-7</v>
      </c>
      <c r="S18" s="11" t="s">
        <v>4</v>
      </c>
      <c r="T18" s="17">
        <v>2</v>
      </c>
      <c r="U18" s="21">
        <f t="shared" ref="U18:U30" si="2">LARGE($R$17:$R$30,T18)</f>
        <v>0.18181948181818183</v>
      </c>
      <c r="V18" s="17" t="str">
        <f t="shared" ref="V18:V30" si="3">VLOOKUP(U18,$R$17:$S$30,2,FALSE)</f>
        <v>Support à l'entreprise</v>
      </c>
      <c r="W18" s="41">
        <f>VLOOKUP(VLOOKUP(V18,$T$2:$U$15,2,FALSE),$L$17:$Q$30,2,FALSE)</f>
        <v>14</v>
      </c>
      <c r="X18" s="41">
        <f t="shared" ref="X18:X30" si="4">VLOOKUP(VLOOKUP(V18,$T$2:$U$15,2,FALSE),$L$17:$Q$30,3,FALSE)</f>
        <v>11</v>
      </c>
      <c r="Y18" s="41">
        <f t="shared" ref="Y18:Y30" si="5">VLOOKUP(VLOOKUP(V18,$T$2:$U$15,2,FALSE),$L$17:$Q$30,4,FALSE)</f>
        <v>3</v>
      </c>
      <c r="Z18" s="41">
        <f t="shared" si="0"/>
        <v>8</v>
      </c>
      <c r="AA18" s="41">
        <f t="shared" si="1"/>
        <v>8</v>
      </c>
      <c r="AG18" s="25"/>
      <c r="AH18" s="25"/>
      <c r="AI18" s="25"/>
    </row>
    <row r="19" spans="1:35" ht="9.75" customHeight="1" x14ac:dyDescent="0.25">
      <c r="A19" s="94"/>
      <c r="B19" s="94"/>
      <c r="C19" s="94"/>
      <c r="D19" s="94"/>
      <c r="E19" s="94"/>
      <c r="F19" s="94"/>
      <c r="G19" s="94"/>
      <c r="H19" s="94"/>
      <c r="I19" s="25"/>
      <c r="J19" s="25"/>
      <c r="K19" s="11"/>
      <c r="L19" s="17" t="s">
        <v>81</v>
      </c>
      <c r="M19" s="17">
        <v>12</v>
      </c>
      <c r="N19" s="17">
        <v>0</v>
      </c>
      <c r="O19" s="17">
        <v>5</v>
      </c>
      <c r="P19" s="17">
        <v>7</v>
      </c>
      <c r="Q19" s="17">
        <v>1</v>
      </c>
      <c r="R19" s="22">
        <f>Q19/SUM(M19:Q19)+0.0000003</f>
        <v>4.0000300000000003E-2</v>
      </c>
      <c r="S19" s="11" t="s">
        <v>5</v>
      </c>
      <c r="T19" s="17">
        <v>3</v>
      </c>
      <c r="U19" s="21">
        <f t="shared" si="2"/>
        <v>0.17857232857142857</v>
      </c>
      <c r="V19" s="17" t="str">
        <f t="shared" si="3"/>
        <v>Installation et maintenance</v>
      </c>
      <c r="W19" s="41">
        <f t="shared" ref="W19:W30" si="6">VLOOKUP(VLOOKUP(V19,$T$2:$U$15,2,FALSE),$L$17:$Q$30,2,FALSE)</f>
        <v>3</v>
      </c>
      <c r="X19" s="41">
        <f t="shared" si="4"/>
        <v>3</v>
      </c>
      <c r="Y19" s="41">
        <f t="shared" si="5"/>
        <v>5</v>
      </c>
      <c r="Z19" s="41">
        <f t="shared" si="0"/>
        <v>12</v>
      </c>
      <c r="AA19" s="41">
        <f t="shared" si="1"/>
        <v>5</v>
      </c>
      <c r="AG19" s="25"/>
      <c r="AH19" s="25"/>
      <c r="AI19" s="25"/>
    </row>
    <row r="20" spans="1:35" ht="18.75" customHeight="1" x14ac:dyDescent="0.25">
      <c r="E20" s="19"/>
      <c r="I20" s="25"/>
      <c r="J20" s="25"/>
      <c r="K20" s="11"/>
      <c r="L20" s="17" t="s">
        <v>82</v>
      </c>
      <c r="M20" s="17">
        <v>4</v>
      </c>
      <c r="N20" s="17">
        <v>13</v>
      </c>
      <c r="O20" s="17">
        <v>12</v>
      </c>
      <c r="P20" s="17">
        <v>8</v>
      </c>
      <c r="Q20" s="17">
        <v>2</v>
      </c>
      <c r="R20" s="22">
        <f>Q20/SUM(M20:Q20)+0.0000004</f>
        <v>5.1282451282051278E-2</v>
      </c>
      <c r="S20" s="11" t="s">
        <v>6</v>
      </c>
      <c r="T20" s="17">
        <v>4</v>
      </c>
      <c r="U20" s="21">
        <f t="shared" si="2"/>
        <v>0.11702207659574468</v>
      </c>
      <c r="V20" s="17" t="str">
        <f t="shared" si="3"/>
        <v>Industrie</v>
      </c>
      <c r="W20" s="41">
        <f t="shared" si="6"/>
        <v>36</v>
      </c>
      <c r="X20" s="41">
        <f t="shared" si="4"/>
        <v>4</v>
      </c>
      <c r="Y20" s="41">
        <f t="shared" si="5"/>
        <v>20</v>
      </c>
      <c r="Z20" s="41">
        <f t="shared" si="0"/>
        <v>23</v>
      </c>
      <c r="AA20" s="41">
        <f t="shared" si="1"/>
        <v>11</v>
      </c>
      <c r="AG20" s="25"/>
      <c r="AH20" s="25"/>
      <c r="AI20" s="25"/>
    </row>
    <row r="21" spans="1:35" ht="16.5" customHeight="1" x14ac:dyDescent="0.3">
      <c r="B21" s="46" t="s">
        <v>179</v>
      </c>
      <c r="E21" s="19"/>
      <c r="I21" s="25"/>
      <c r="J21" s="25"/>
      <c r="K21" s="11"/>
      <c r="L21" s="17" t="s">
        <v>83</v>
      </c>
      <c r="M21" s="17">
        <v>16</v>
      </c>
      <c r="N21" s="17">
        <v>0</v>
      </c>
      <c r="O21" s="17">
        <v>0</v>
      </c>
      <c r="P21" s="17">
        <v>7</v>
      </c>
      <c r="Q21" s="17">
        <v>0</v>
      </c>
      <c r="R21" s="22">
        <f>Q21/SUM(M21:Q21)+0.0000005</f>
        <v>4.9999999999999998E-7</v>
      </c>
      <c r="S21" s="11" t="s">
        <v>7</v>
      </c>
      <c r="T21" s="17">
        <v>5</v>
      </c>
      <c r="U21" s="21">
        <f t="shared" si="2"/>
        <v>7.0423635211267613E-2</v>
      </c>
      <c r="V21" s="17" t="str">
        <f t="shared" si="3"/>
        <v>Services à la personne et à la collectivité</v>
      </c>
      <c r="W21" s="41">
        <f t="shared" si="6"/>
        <v>34</v>
      </c>
      <c r="X21" s="41">
        <f t="shared" si="4"/>
        <v>5</v>
      </c>
      <c r="Y21" s="41">
        <f t="shared" si="5"/>
        <v>6</v>
      </c>
      <c r="Z21" s="41">
        <f t="shared" si="0"/>
        <v>21</v>
      </c>
      <c r="AA21" s="41">
        <f t="shared" si="1"/>
        <v>5</v>
      </c>
      <c r="AG21" s="25"/>
      <c r="AH21" s="25"/>
      <c r="AI21" s="25"/>
    </row>
    <row r="22" spans="1:35" ht="16.5" customHeight="1" x14ac:dyDescent="0.25">
      <c r="E22" s="19"/>
      <c r="I22" s="25"/>
      <c r="J22" s="25"/>
      <c r="K22" s="11"/>
      <c r="L22" s="17" t="s">
        <v>84</v>
      </c>
      <c r="M22" s="17">
        <v>2</v>
      </c>
      <c r="N22" s="17">
        <v>7</v>
      </c>
      <c r="O22" s="17">
        <v>12</v>
      </c>
      <c r="P22" s="17">
        <v>16</v>
      </c>
      <c r="Q22" s="17">
        <v>1</v>
      </c>
      <c r="R22" s="22">
        <f>Q22/SUM(M22:Q22)+0.0000006</f>
        <v>2.6316389473684209E-2</v>
      </c>
      <c r="S22" s="11" t="s">
        <v>8</v>
      </c>
      <c r="T22" s="17">
        <v>6</v>
      </c>
      <c r="U22" s="21">
        <f t="shared" si="2"/>
        <v>6.6667366666666672E-2</v>
      </c>
      <c r="V22" s="17" t="str">
        <f t="shared" si="3"/>
        <v>Hôtellerie-restauration, tourisme, loisirs et animation</v>
      </c>
      <c r="W22" s="41">
        <f t="shared" si="6"/>
        <v>11</v>
      </c>
      <c r="X22" s="41">
        <f t="shared" si="4"/>
        <v>8</v>
      </c>
      <c r="Y22" s="41">
        <f t="shared" si="5"/>
        <v>3</v>
      </c>
      <c r="Z22" s="41">
        <f t="shared" si="0"/>
        <v>6</v>
      </c>
      <c r="AA22" s="41">
        <f t="shared" si="1"/>
        <v>2</v>
      </c>
      <c r="AG22" s="25"/>
      <c r="AH22" s="25"/>
      <c r="AI22" s="25"/>
    </row>
    <row r="23" spans="1:35" ht="16.5" customHeight="1" x14ac:dyDescent="0.25">
      <c r="B23" t="s">
        <v>114</v>
      </c>
      <c r="H23" s="95"/>
      <c r="I23" s="25"/>
      <c r="J23" s="25"/>
      <c r="K23" s="11"/>
      <c r="L23" s="17" t="s">
        <v>85</v>
      </c>
      <c r="M23" s="17">
        <v>11</v>
      </c>
      <c r="N23" s="17">
        <v>8</v>
      </c>
      <c r="O23" s="17">
        <v>3</v>
      </c>
      <c r="P23" s="17">
        <v>6</v>
      </c>
      <c r="Q23" s="17">
        <v>2</v>
      </c>
      <c r="R23" s="22">
        <f>Q23/SUM(M23:Q23)+0.0000007</f>
        <v>6.6667366666666672E-2</v>
      </c>
      <c r="S23" s="11" t="s">
        <v>9</v>
      </c>
      <c r="T23" s="17">
        <v>7</v>
      </c>
      <c r="U23" s="21">
        <f t="shared" si="2"/>
        <v>6.6666766666666669E-2</v>
      </c>
      <c r="V23" s="17" t="str">
        <f t="shared" si="3"/>
        <v>Agriculture et pêche, espaces naturels et espaces verts, soins aux animaux</v>
      </c>
      <c r="W23" s="41">
        <f t="shared" si="6"/>
        <v>12</v>
      </c>
      <c r="X23" s="41">
        <f t="shared" si="4"/>
        <v>0</v>
      </c>
      <c r="Y23" s="41">
        <f t="shared" si="5"/>
        <v>4</v>
      </c>
      <c r="Z23" s="41">
        <f t="shared" si="0"/>
        <v>12</v>
      </c>
      <c r="AA23" s="41">
        <f t="shared" si="1"/>
        <v>2</v>
      </c>
      <c r="AG23" s="25"/>
      <c r="AH23" s="25"/>
      <c r="AI23" s="25"/>
    </row>
    <row r="24" spans="1:35" ht="6.75" customHeight="1" x14ac:dyDescent="0.25">
      <c r="H24" s="95"/>
      <c r="I24" s="25"/>
      <c r="J24" s="25"/>
      <c r="K24" s="11"/>
      <c r="L24" s="17" t="s">
        <v>86</v>
      </c>
      <c r="M24" s="17">
        <v>36</v>
      </c>
      <c r="N24" s="17">
        <v>4</v>
      </c>
      <c r="O24" s="17">
        <v>20</v>
      </c>
      <c r="P24" s="17">
        <v>23</v>
      </c>
      <c r="Q24" s="17">
        <v>11</v>
      </c>
      <c r="R24" s="22">
        <f>Q24/SUM(M24:Q24)+0.0000008</f>
        <v>0.11702207659574468</v>
      </c>
      <c r="S24" s="11" t="s">
        <v>1</v>
      </c>
      <c r="T24" s="17">
        <v>8</v>
      </c>
      <c r="U24" s="21">
        <f t="shared" si="2"/>
        <v>5.1282451282051278E-2</v>
      </c>
      <c r="V24" s="17" t="str">
        <f t="shared" si="3"/>
        <v>Commerce, vente et grande distribution</v>
      </c>
      <c r="W24" s="41">
        <f t="shared" si="6"/>
        <v>4</v>
      </c>
      <c r="X24" s="41">
        <f t="shared" si="4"/>
        <v>13</v>
      </c>
      <c r="Y24" s="41">
        <f t="shared" si="5"/>
        <v>12</v>
      </c>
      <c r="Z24" s="41">
        <f t="shared" si="0"/>
        <v>8</v>
      </c>
      <c r="AA24" s="41">
        <f t="shared" si="1"/>
        <v>2</v>
      </c>
      <c r="AG24" s="25"/>
      <c r="AH24" s="25"/>
      <c r="AI24" s="25"/>
    </row>
    <row r="25" spans="1:35" ht="12.75" customHeight="1" x14ac:dyDescent="0.25">
      <c r="A25" s="9" t="s">
        <v>36</v>
      </c>
      <c r="B25" s="12" t="s">
        <v>115</v>
      </c>
      <c r="G25" s="33"/>
      <c r="H25" s="95"/>
      <c r="I25" s="25"/>
      <c r="J25" s="25"/>
      <c r="K25" s="11"/>
      <c r="L25" s="17" t="s">
        <v>87</v>
      </c>
      <c r="M25" s="17">
        <v>3</v>
      </c>
      <c r="N25" s="17">
        <v>3</v>
      </c>
      <c r="O25" s="17">
        <v>5</v>
      </c>
      <c r="P25" s="17">
        <v>12</v>
      </c>
      <c r="Q25" s="17">
        <v>5</v>
      </c>
      <c r="R25" s="22">
        <f>Q25/SUM(M25:Q25)+0.0000009</f>
        <v>0.17857232857142857</v>
      </c>
      <c r="S25" s="11" t="s">
        <v>10</v>
      </c>
      <c r="T25" s="17">
        <v>9</v>
      </c>
      <c r="U25" s="21">
        <f t="shared" si="2"/>
        <v>4.0000300000000003E-2</v>
      </c>
      <c r="V25" s="17" t="str">
        <f t="shared" si="3"/>
        <v>Banque, assurance, immobilier</v>
      </c>
      <c r="W25" s="41">
        <f t="shared" si="6"/>
        <v>12</v>
      </c>
      <c r="X25" s="41">
        <f t="shared" si="4"/>
        <v>0</v>
      </c>
      <c r="Y25" s="41">
        <f t="shared" si="5"/>
        <v>5</v>
      </c>
      <c r="Z25" s="41">
        <f t="shared" si="0"/>
        <v>7</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0</v>
      </c>
      <c r="O26" s="17">
        <v>4</v>
      </c>
      <c r="P26" s="17">
        <v>14</v>
      </c>
      <c r="Q26" s="17">
        <v>12</v>
      </c>
      <c r="R26" s="22">
        <f>Q26/SUM(M26:Q26)+0.000001</f>
        <v>0.37500099999999997</v>
      </c>
      <c r="S26" s="11" t="s">
        <v>11</v>
      </c>
      <c r="T26" s="17">
        <v>10</v>
      </c>
      <c r="U26" s="21">
        <f t="shared" si="2"/>
        <v>2.7028427027027027E-2</v>
      </c>
      <c r="V26" s="17" t="str">
        <f t="shared" si="3"/>
        <v>Transport et logistique</v>
      </c>
      <c r="W26" s="41">
        <f t="shared" si="6"/>
        <v>18</v>
      </c>
      <c r="X26" s="41">
        <f t="shared" si="4"/>
        <v>5</v>
      </c>
      <c r="Y26" s="41">
        <f t="shared" si="5"/>
        <v>8</v>
      </c>
      <c r="Z26" s="41">
        <f t="shared" si="0"/>
        <v>5</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34</v>
      </c>
      <c r="N27" s="17">
        <v>5</v>
      </c>
      <c r="O27" s="17">
        <v>6</v>
      </c>
      <c r="P27" s="17">
        <v>21</v>
      </c>
      <c r="Q27" s="17">
        <v>5</v>
      </c>
      <c r="R27" s="22">
        <f>Q27/SUM(M27:Q27)+0.0000011</f>
        <v>7.0423635211267613E-2</v>
      </c>
      <c r="S27" s="11" t="s">
        <v>12</v>
      </c>
      <c r="T27" s="17">
        <v>11</v>
      </c>
      <c r="U27" s="21">
        <f t="shared" si="2"/>
        <v>2.6316389473684209E-2</v>
      </c>
      <c r="V27" s="17" t="str">
        <f t="shared" si="3"/>
        <v>Construction, bâtiment et travaux publics</v>
      </c>
      <c r="W27" s="41">
        <f t="shared" si="6"/>
        <v>2</v>
      </c>
      <c r="X27" s="41">
        <f t="shared" si="4"/>
        <v>7</v>
      </c>
      <c r="Y27" s="41">
        <f t="shared" si="5"/>
        <v>12</v>
      </c>
      <c r="Z27" s="41">
        <f t="shared" si="0"/>
        <v>16</v>
      </c>
      <c r="AA27" s="41">
        <f t="shared" si="1"/>
        <v>1</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1.1999999999999999E-6</v>
      </c>
      <c r="V28" s="17" t="str">
        <f t="shared" si="3"/>
        <v>Spectacle</v>
      </c>
      <c r="W28" s="41">
        <f t="shared" si="6"/>
        <v>21</v>
      </c>
      <c r="X28" s="41">
        <f t="shared" si="4"/>
        <v>0</v>
      </c>
      <c r="Y28" s="41">
        <f t="shared" si="5"/>
        <v>0</v>
      </c>
      <c r="Z28" s="41">
        <f t="shared" si="0"/>
        <v>1</v>
      </c>
      <c r="AA28" s="41">
        <f t="shared" si="1"/>
        <v>0</v>
      </c>
      <c r="AB28" s="17"/>
    </row>
    <row r="29" spans="1:35" s="5" customFormat="1" ht="23.25" customHeight="1" x14ac:dyDescent="0.25">
      <c r="B29" s="31"/>
      <c r="C29" s="32"/>
      <c r="D29" s="32"/>
      <c r="E29" s="32"/>
      <c r="F29" s="32"/>
      <c r="G29" s="32"/>
      <c r="H29" s="38">
        <f>VLOOKUP(VLOOKUP(V17,$T$2:$U$15,2,FALSE),$L$32:$M$45,2,FALSE)/10</f>
        <v>2.8</v>
      </c>
      <c r="I29" s="39"/>
      <c r="K29" s="31"/>
      <c r="L29" s="17" t="s">
        <v>91</v>
      </c>
      <c r="M29" s="17">
        <v>14</v>
      </c>
      <c r="N29" s="17">
        <v>11</v>
      </c>
      <c r="O29" s="17">
        <v>3</v>
      </c>
      <c r="P29" s="17">
        <v>8</v>
      </c>
      <c r="Q29" s="17">
        <v>8</v>
      </c>
      <c r="R29" s="22">
        <f>Q29/SUM(M29:Q29)+0.0000013</f>
        <v>0.18181948181818183</v>
      </c>
      <c r="S29" s="11" t="s">
        <v>14</v>
      </c>
      <c r="T29" s="17">
        <v>13</v>
      </c>
      <c r="U29" s="21">
        <f t="shared" si="2"/>
        <v>4.9999999999999998E-7</v>
      </c>
      <c r="V29" s="17" t="str">
        <f t="shared" si="3"/>
        <v>Communication, média et multimédia</v>
      </c>
      <c r="W29" s="41">
        <f t="shared" si="6"/>
        <v>16</v>
      </c>
      <c r="X29" s="41">
        <f t="shared" si="4"/>
        <v>0</v>
      </c>
      <c r="Y29" s="41">
        <f t="shared" si="5"/>
        <v>0</v>
      </c>
      <c r="Z29" s="41">
        <f t="shared" si="0"/>
        <v>7</v>
      </c>
      <c r="AA29" s="41">
        <f t="shared" si="1"/>
        <v>0</v>
      </c>
      <c r="AB29" s="17"/>
    </row>
    <row r="30" spans="1:35" s="5" customFormat="1" ht="23.25" customHeight="1" x14ac:dyDescent="0.25">
      <c r="B30" s="31"/>
      <c r="C30" s="32"/>
      <c r="D30" s="32"/>
      <c r="E30" s="32"/>
      <c r="F30" s="32"/>
      <c r="G30" s="32"/>
      <c r="H30" s="38">
        <f t="shared" ref="H30:H42" si="7">VLOOKUP(VLOOKUP(V18,$T$2:$U$15,2,FALSE),$L$32:$M$45,2,FALSE)/10</f>
        <v>0.5</v>
      </c>
      <c r="I30" s="39"/>
      <c r="K30" s="31"/>
      <c r="L30" s="17" t="s">
        <v>92</v>
      </c>
      <c r="M30" s="17">
        <v>18</v>
      </c>
      <c r="N30" s="17">
        <v>5</v>
      </c>
      <c r="O30" s="17">
        <v>8</v>
      </c>
      <c r="P30" s="17">
        <v>5</v>
      </c>
      <c r="Q30" s="17">
        <v>1</v>
      </c>
      <c r="R30" s="22">
        <f>Q30/SUM(M30:Q30)+0.0000014</f>
        <v>2.7028427027027027E-2</v>
      </c>
      <c r="S30" s="11" t="s">
        <v>15</v>
      </c>
      <c r="T30" s="17">
        <v>14</v>
      </c>
      <c r="U30" s="21">
        <f t="shared" si="2"/>
        <v>1.9999999999999999E-7</v>
      </c>
      <c r="V30" s="17" t="str">
        <f t="shared" si="3"/>
        <v>Arts et façonnage d'ouvrages d'art</v>
      </c>
      <c r="W30" s="41">
        <f t="shared" si="6"/>
        <v>16</v>
      </c>
      <c r="X30" s="41">
        <f t="shared" si="4"/>
        <v>0</v>
      </c>
      <c r="Y30" s="41">
        <f t="shared" si="5"/>
        <v>0</v>
      </c>
      <c r="Z30" s="41">
        <f t="shared" si="0"/>
        <v>3</v>
      </c>
      <c r="AA30" s="41">
        <f t="shared" si="1"/>
        <v>0</v>
      </c>
      <c r="AB30" s="17"/>
    </row>
    <row r="31" spans="1:35" s="5" customFormat="1" ht="23.25" customHeight="1" x14ac:dyDescent="0.25">
      <c r="H31" s="38">
        <f t="shared" si="7"/>
        <v>1.7</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0.8</v>
      </c>
      <c r="I32" s="39"/>
      <c r="L32" s="17" t="s">
        <v>79</v>
      </c>
      <c r="M32" s="17">
        <v>6</v>
      </c>
      <c r="N32" s="17"/>
      <c r="O32" s="17"/>
      <c r="P32" s="17"/>
      <c r="Q32" s="17"/>
      <c r="R32" s="17"/>
      <c r="S32" s="17"/>
      <c r="T32" s="17"/>
      <c r="U32" s="17"/>
      <c r="V32" s="17"/>
      <c r="W32" s="17"/>
      <c r="X32" s="17"/>
      <c r="Y32" s="17"/>
      <c r="Z32" s="17"/>
      <c r="AA32" s="17"/>
      <c r="AB32" s="17"/>
    </row>
    <row r="33" spans="2:28" s="5" customFormat="1" ht="23.25" customHeight="1" x14ac:dyDescent="0.25">
      <c r="H33" s="38">
        <f t="shared" si="7"/>
        <v>0.3</v>
      </c>
      <c r="I33" s="39"/>
      <c r="L33" s="17" t="s">
        <v>80</v>
      </c>
      <c r="M33" s="17">
        <v>-13</v>
      </c>
      <c r="N33" s="17"/>
      <c r="O33" s="17"/>
      <c r="P33" s="17"/>
      <c r="Q33" s="17"/>
      <c r="R33" s="17"/>
      <c r="S33" s="17"/>
      <c r="T33" s="17"/>
      <c r="U33" s="17"/>
      <c r="V33" s="17"/>
      <c r="W33" s="17"/>
      <c r="X33" s="17"/>
      <c r="Y33" s="17"/>
      <c r="Z33" s="17"/>
      <c r="AA33" s="17"/>
      <c r="AB33" s="17"/>
    </row>
    <row r="34" spans="2:28" s="5" customFormat="1" ht="23.25" customHeight="1" x14ac:dyDescent="0.25">
      <c r="H34" s="38">
        <f t="shared" si="7"/>
        <v>0.7</v>
      </c>
      <c r="I34" s="39"/>
      <c r="L34" s="17" t="s">
        <v>81</v>
      </c>
      <c r="M34" s="17">
        <v>7</v>
      </c>
      <c r="N34" s="17"/>
      <c r="O34" s="17"/>
      <c r="P34" s="17"/>
      <c r="Q34" s="17"/>
      <c r="R34" s="17"/>
      <c r="S34" s="17"/>
      <c r="T34" s="17"/>
      <c r="U34" s="17"/>
      <c r="V34" s="17"/>
      <c r="W34" s="17"/>
      <c r="X34" s="17"/>
      <c r="Y34" s="17"/>
      <c r="Z34" s="17"/>
      <c r="AA34" s="17"/>
      <c r="AB34" s="17"/>
    </row>
    <row r="35" spans="2:28" s="5" customFormat="1" ht="23.25" customHeight="1" x14ac:dyDescent="0.25">
      <c r="H35" s="38">
        <f t="shared" si="7"/>
        <v>0.6</v>
      </c>
      <c r="I35" s="39"/>
      <c r="L35" s="17" t="s">
        <v>82</v>
      </c>
      <c r="M35" s="17">
        <v>4</v>
      </c>
      <c r="N35" s="17"/>
      <c r="O35" s="17"/>
      <c r="P35" s="17"/>
      <c r="Q35" s="17"/>
      <c r="R35" s="17"/>
      <c r="S35" s="17"/>
      <c r="T35" s="17"/>
      <c r="U35" s="17"/>
      <c r="V35" s="17"/>
      <c r="W35" s="17"/>
      <c r="X35" s="17"/>
      <c r="Y35" s="17"/>
      <c r="Z35" s="17"/>
      <c r="AA35" s="17"/>
      <c r="AB35" s="17"/>
    </row>
    <row r="36" spans="2:28" s="5" customFormat="1" ht="23.25" customHeight="1" x14ac:dyDescent="0.25">
      <c r="H36" s="38">
        <f t="shared" si="7"/>
        <v>0.4</v>
      </c>
      <c r="I36" s="40"/>
      <c r="L36" s="17" t="s">
        <v>83</v>
      </c>
      <c r="M36" s="17">
        <v>-7</v>
      </c>
      <c r="N36" s="17"/>
      <c r="O36" s="17"/>
      <c r="P36" s="17"/>
      <c r="Q36" s="17"/>
      <c r="R36" s="17"/>
      <c r="S36" s="17"/>
      <c r="T36" s="17"/>
      <c r="U36" s="17"/>
      <c r="V36" s="17"/>
      <c r="W36" s="17"/>
      <c r="X36" s="17"/>
      <c r="Y36" s="17"/>
      <c r="Z36" s="17"/>
      <c r="AA36" s="17"/>
      <c r="AB36" s="17"/>
    </row>
    <row r="37" spans="2:28" s="5" customFormat="1" ht="23.25" customHeight="1" x14ac:dyDescent="0.25">
      <c r="H37" s="38">
        <f t="shared" si="7"/>
        <v>0.7</v>
      </c>
      <c r="I37" s="40"/>
      <c r="L37" s="17" t="s">
        <v>84</v>
      </c>
      <c r="M37" s="17">
        <v>9</v>
      </c>
      <c r="N37" s="17"/>
      <c r="O37" s="17"/>
      <c r="P37" s="17"/>
      <c r="Q37" s="17"/>
      <c r="R37" s="17"/>
      <c r="S37" s="17"/>
      <c r="T37" s="17"/>
      <c r="U37" s="17"/>
      <c r="V37" s="17"/>
      <c r="W37" s="17"/>
      <c r="X37" s="17"/>
      <c r="Y37" s="17"/>
      <c r="Z37" s="17"/>
      <c r="AA37" s="17"/>
      <c r="AB37" s="17"/>
    </row>
    <row r="38" spans="2:28" s="5" customFormat="1" ht="23.25" customHeight="1" x14ac:dyDescent="0.25">
      <c r="H38" s="38">
        <f t="shared" si="7"/>
        <v>0.4</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0.9</v>
      </c>
      <c r="I39" s="39"/>
      <c r="L39" s="17" t="s">
        <v>86</v>
      </c>
      <c r="M39" s="17">
        <v>8</v>
      </c>
      <c r="N39" s="17"/>
      <c r="O39" s="17"/>
      <c r="P39" s="17"/>
      <c r="Q39" s="17"/>
      <c r="R39" s="17"/>
      <c r="S39" s="17"/>
      <c r="T39" s="17"/>
      <c r="U39" s="17"/>
      <c r="V39" s="17"/>
      <c r="W39" s="17"/>
      <c r="X39" s="17"/>
      <c r="Y39" s="17"/>
      <c r="Z39" s="17"/>
      <c r="AA39" s="17"/>
      <c r="AB39" s="17"/>
    </row>
    <row r="40" spans="2:28" s="5" customFormat="1" ht="23.25" customHeight="1" x14ac:dyDescent="0.25">
      <c r="H40" s="38">
        <f t="shared" si="7"/>
        <v>-1.7</v>
      </c>
      <c r="I40" s="39"/>
      <c r="L40" s="17" t="s">
        <v>87</v>
      </c>
      <c r="M40" s="17">
        <v>17</v>
      </c>
      <c r="N40" s="17"/>
      <c r="O40" s="17"/>
      <c r="P40" s="17"/>
      <c r="Q40" s="17"/>
      <c r="R40" s="17"/>
      <c r="S40" s="17"/>
      <c r="T40" s="17"/>
      <c r="U40" s="17"/>
      <c r="V40" s="17"/>
      <c r="W40" s="17"/>
      <c r="X40" s="17"/>
      <c r="Y40" s="17"/>
      <c r="Z40" s="17"/>
      <c r="AA40" s="17"/>
      <c r="AB40" s="17"/>
    </row>
    <row r="41" spans="2:28" s="5" customFormat="1" ht="23.25" customHeight="1" x14ac:dyDescent="0.25">
      <c r="H41" s="38">
        <f t="shared" si="7"/>
        <v>-0.7</v>
      </c>
      <c r="I41" s="39"/>
      <c r="L41" s="17" t="s">
        <v>88</v>
      </c>
      <c r="M41" s="17">
        <v>28</v>
      </c>
      <c r="N41" s="17"/>
      <c r="O41" s="17"/>
      <c r="P41" s="17"/>
      <c r="Q41" s="17"/>
      <c r="R41" s="17"/>
      <c r="S41" s="17"/>
      <c r="T41" s="17"/>
      <c r="U41" s="17"/>
      <c r="V41" s="17"/>
      <c r="W41" s="17"/>
      <c r="X41" s="17"/>
      <c r="Y41" s="17"/>
      <c r="Z41" s="17"/>
      <c r="AA41" s="17"/>
      <c r="AB41" s="17"/>
    </row>
    <row r="42" spans="2:28" s="5" customFormat="1" ht="23.25" customHeight="1" x14ac:dyDescent="0.25">
      <c r="H42" s="38">
        <f t="shared" si="7"/>
        <v>-1.3</v>
      </c>
      <c r="I42" s="39"/>
      <c r="J42" s="36"/>
      <c r="K42" s="36"/>
      <c r="L42" s="17" t="s">
        <v>89</v>
      </c>
      <c r="M42" s="17">
        <v>3</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-17</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12 métiers. À l'inverse, 2 métiers ne semblent pas du tout en tension (indicateur inférieur à -1). Dans ce domaine, l'indicateur de tension est de 2,8.</v>
      </c>
      <c r="C45" s="96"/>
      <c r="D45" s="96"/>
      <c r="E45" s="96"/>
      <c r="F45" s="96"/>
      <c r="G45" s="96"/>
      <c r="H45" s="96"/>
      <c r="J45" s="36"/>
      <c r="K45" s="36"/>
      <c r="L45" s="17" t="s">
        <v>92</v>
      </c>
      <c r="M45" s="17">
        <v>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d'Évreux</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170</v>
      </c>
      <c r="C51" s="60">
        <v>5</v>
      </c>
      <c r="D51" s="60">
        <v>2</v>
      </c>
      <c r="E51" s="60">
        <v>1</v>
      </c>
      <c r="F51" s="60">
        <v>2</v>
      </c>
      <c r="G51" s="60">
        <v>4</v>
      </c>
      <c r="H51" s="60">
        <v>4</v>
      </c>
      <c r="L51" s="17"/>
      <c r="M51" s="17"/>
      <c r="N51" s="17"/>
      <c r="O51" s="17"/>
      <c r="P51" s="17"/>
      <c r="Q51" s="17"/>
    </row>
    <row r="52" spans="1:17" ht="24.75" customHeight="1" x14ac:dyDescent="0.25">
      <c r="A52" s="57" t="s">
        <v>27</v>
      </c>
      <c r="B52" s="61" t="s">
        <v>305</v>
      </c>
      <c r="C52" s="62">
        <v>5</v>
      </c>
      <c r="D52" s="62">
        <v>4</v>
      </c>
      <c r="E52" s="62">
        <v>4</v>
      </c>
      <c r="F52" s="62">
        <v>5</v>
      </c>
      <c r="G52" s="62">
        <v>4</v>
      </c>
      <c r="H52" s="62">
        <v>3</v>
      </c>
      <c r="L52" s="17"/>
      <c r="M52" s="17"/>
      <c r="N52" s="17"/>
      <c r="O52" s="17"/>
      <c r="P52" s="17"/>
      <c r="Q52" s="17"/>
    </row>
    <row r="53" spans="1:17" ht="24.75" customHeight="1" x14ac:dyDescent="0.25">
      <c r="A53" s="57" t="s">
        <v>25</v>
      </c>
      <c r="B53" s="61" t="s">
        <v>276</v>
      </c>
      <c r="C53" s="62">
        <v>5</v>
      </c>
      <c r="D53" s="62">
        <v>1</v>
      </c>
      <c r="E53" s="62">
        <v>2</v>
      </c>
      <c r="F53" s="62">
        <v>5</v>
      </c>
      <c r="G53" s="62">
        <v>5</v>
      </c>
      <c r="H53" s="62">
        <v>2</v>
      </c>
      <c r="L53" s="17"/>
      <c r="M53" s="17"/>
      <c r="N53" s="17"/>
      <c r="O53" s="17"/>
      <c r="P53" s="17"/>
      <c r="Q53" s="17"/>
    </row>
    <row r="54" spans="1:17" ht="24.75" customHeight="1" x14ac:dyDescent="0.25">
      <c r="A54" s="57" t="s">
        <v>24</v>
      </c>
      <c r="B54" s="61" t="s">
        <v>239</v>
      </c>
      <c r="C54" s="62">
        <v>1</v>
      </c>
      <c r="D54" s="62">
        <v>2</v>
      </c>
      <c r="E54" s="62">
        <v>5</v>
      </c>
      <c r="F54" s="62">
        <v>5</v>
      </c>
      <c r="G54" s="62">
        <v>5</v>
      </c>
      <c r="H54" s="62">
        <v>4</v>
      </c>
      <c r="L54" s="17"/>
      <c r="M54" s="17"/>
      <c r="N54" s="17"/>
      <c r="O54" s="17"/>
      <c r="P54" s="17"/>
      <c r="Q54" s="17"/>
    </row>
    <row r="55" spans="1:17" ht="24.75" customHeight="1" x14ac:dyDescent="0.25">
      <c r="A55" s="57" t="s">
        <v>23</v>
      </c>
      <c r="B55" s="61" t="s">
        <v>168</v>
      </c>
      <c r="C55" s="62">
        <v>5</v>
      </c>
      <c r="D55" s="62">
        <v>2</v>
      </c>
      <c r="E55" s="62">
        <v>2</v>
      </c>
      <c r="F55" s="62">
        <v>3</v>
      </c>
      <c r="G55" s="62">
        <v>4</v>
      </c>
      <c r="H55" s="62">
        <v>3</v>
      </c>
      <c r="L55" s="17"/>
      <c r="M55" s="17"/>
      <c r="N55" s="17"/>
      <c r="O55" s="17"/>
      <c r="P55" s="17"/>
      <c r="Q55" s="17"/>
    </row>
    <row r="56" spans="1:17" ht="24.75" customHeight="1" x14ac:dyDescent="0.25">
      <c r="A56" s="57" t="s">
        <v>22</v>
      </c>
      <c r="B56" s="61" t="s">
        <v>251</v>
      </c>
      <c r="C56" s="62">
        <v>5</v>
      </c>
      <c r="D56" s="62">
        <v>1</v>
      </c>
      <c r="E56" s="62">
        <v>1</v>
      </c>
      <c r="F56" s="62">
        <v>1</v>
      </c>
      <c r="G56" s="62">
        <v>5</v>
      </c>
      <c r="H56" s="62">
        <v>2</v>
      </c>
      <c r="L56" s="17"/>
      <c r="M56" s="17"/>
      <c r="N56" s="17"/>
      <c r="O56" s="17"/>
      <c r="P56" s="17"/>
      <c r="Q56" s="17"/>
    </row>
    <row r="57" spans="1:17" ht="24.75" customHeight="1" x14ac:dyDescent="0.25">
      <c r="A57" s="57" t="s">
        <v>21</v>
      </c>
      <c r="B57" s="61" t="s">
        <v>131</v>
      </c>
      <c r="C57" s="62">
        <v>2</v>
      </c>
      <c r="D57" s="62">
        <v>4</v>
      </c>
      <c r="E57" s="62">
        <v>5</v>
      </c>
      <c r="F57" s="62">
        <v>5</v>
      </c>
      <c r="G57" s="62">
        <v>5</v>
      </c>
      <c r="H57" s="62">
        <v>5</v>
      </c>
      <c r="L57" s="17"/>
      <c r="M57" s="17"/>
      <c r="N57" s="17"/>
      <c r="O57" s="17"/>
      <c r="P57" s="17"/>
      <c r="Q57" s="17"/>
    </row>
    <row r="58" spans="1:17" ht="24.75" customHeight="1" x14ac:dyDescent="0.25">
      <c r="A58" s="57" t="s">
        <v>20</v>
      </c>
      <c r="B58" s="61" t="s">
        <v>306</v>
      </c>
      <c r="C58" s="62">
        <v>5</v>
      </c>
      <c r="D58" s="62">
        <v>2</v>
      </c>
      <c r="E58" s="62">
        <v>1</v>
      </c>
      <c r="F58" s="62">
        <v>1</v>
      </c>
      <c r="G58" s="62">
        <v>4</v>
      </c>
      <c r="H58" s="62">
        <v>3</v>
      </c>
      <c r="L58" s="17"/>
      <c r="M58" s="17"/>
      <c r="N58" s="17"/>
      <c r="O58" s="17"/>
      <c r="P58" s="17"/>
      <c r="Q58" s="17"/>
    </row>
    <row r="59" spans="1:17" ht="24.75" customHeight="1" x14ac:dyDescent="0.25">
      <c r="A59" s="57" t="s">
        <v>19</v>
      </c>
      <c r="B59" s="61" t="s">
        <v>226</v>
      </c>
      <c r="C59" s="62">
        <v>4</v>
      </c>
      <c r="D59" s="62">
        <v>1</v>
      </c>
      <c r="E59" s="62">
        <v>2</v>
      </c>
      <c r="F59" s="62">
        <v>5</v>
      </c>
      <c r="G59" s="62">
        <v>4</v>
      </c>
      <c r="H59" s="62">
        <v>1</v>
      </c>
      <c r="L59" s="17"/>
      <c r="M59" s="17"/>
      <c r="N59" s="17"/>
      <c r="O59" s="17"/>
      <c r="P59" s="17"/>
      <c r="Q59" s="17"/>
    </row>
    <row r="60" spans="1:17" ht="24.75" customHeight="1" x14ac:dyDescent="0.25">
      <c r="A60" s="57" t="s">
        <v>18</v>
      </c>
      <c r="B60" s="61" t="s">
        <v>212</v>
      </c>
      <c r="C60" s="62">
        <v>5</v>
      </c>
      <c r="D60" s="62">
        <v>1</v>
      </c>
      <c r="E60" s="62">
        <v>1</v>
      </c>
      <c r="F60" s="62">
        <v>3</v>
      </c>
      <c r="G60" s="62">
        <v>2</v>
      </c>
      <c r="H60" s="62">
        <v>1</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d'Évreux</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Installation et maintenance télécoms et courants faibles </v>
      </c>
      <c r="C69" s="63">
        <f>IF(N69=". ",0,IF(AND(N69&gt;0,N69&lt;5),"ND",N69))</f>
        <v>28</v>
      </c>
      <c r="D69" s="58">
        <f>IF(O69=". ",0,IF(AND(O69&gt;0,O69&lt;5),"ND",O69))</f>
        <v>49</v>
      </c>
      <c r="E69" s="64">
        <f t="shared" ref="E69:E78" si="9">IF(P69=". ",0,P69)</f>
        <v>14</v>
      </c>
      <c r="F69" s="65">
        <f>IF(OR(R69=0,R69=". "),"-",IF(P69=". ",0,P69)/R69-1)</f>
        <v>-0.30000000000000004</v>
      </c>
      <c r="G69" s="58">
        <f>IF(Q69=". ",0,Q69)</f>
        <v>1</v>
      </c>
      <c r="H69" s="66">
        <f>IF(OR(S69=0,S69=". "),"-",IF(P69=". ",0,P69)/S69)</f>
        <v>0.2</v>
      </c>
      <c r="L69" s="17"/>
      <c r="M69" s="17" t="s">
        <v>170</v>
      </c>
      <c r="N69" s="17">
        <v>28</v>
      </c>
      <c r="O69" s="17">
        <v>49</v>
      </c>
      <c r="P69" s="17">
        <v>14</v>
      </c>
      <c r="Q69" s="17">
        <v>1</v>
      </c>
      <c r="R69" s="17">
        <v>20</v>
      </c>
      <c r="S69" s="17">
        <v>70</v>
      </c>
    </row>
    <row r="70" spans="1:19" ht="24.75" customHeight="1" x14ac:dyDescent="0.25">
      <c r="A70" s="57" t="s">
        <v>27</v>
      </c>
      <c r="B70" s="61" t="str">
        <f t="shared" si="8"/>
        <v xml:space="preserve">Câblage électrique et électromécanique </v>
      </c>
      <c r="C70" s="67">
        <f t="shared" ref="C70:D78" si="10">IF(N70=". ",0,IF(AND(N70&gt;0,N70&lt;5),"ND",N70))</f>
        <v>11</v>
      </c>
      <c r="D70" s="68">
        <f t="shared" si="10"/>
        <v>15</v>
      </c>
      <c r="E70" s="69">
        <f t="shared" si="9"/>
        <v>46</v>
      </c>
      <c r="F70" s="70">
        <f t="shared" ref="F70:F78" si="11">IF(OR(R70=0,R70=". "),"-",IF(P70=". ",0,P70)/R70-1)</f>
        <v>2.8333333333333335</v>
      </c>
      <c r="G70" s="68">
        <f t="shared" ref="G70:G78" si="12">IF(Q70=". ",0,Q70)</f>
        <v>1</v>
      </c>
      <c r="H70" s="71">
        <f t="shared" ref="H70:H78" si="13">IF(OR(S70=0,S70=". "),"-",IF(P70=". ",0,P70)/S70)</f>
        <v>2.7058823529411766</v>
      </c>
      <c r="L70" s="17"/>
      <c r="M70" s="17" t="s">
        <v>305</v>
      </c>
      <c r="N70" s="17">
        <v>11</v>
      </c>
      <c r="O70" s="17">
        <v>15</v>
      </c>
      <c r="P70" s="17">
        <v>46</v>
      </c>
      <c r="Q70" s="17">
        <v>1</v>
      </c>
      <c r="R70" s="17">
        <v>12</v>
      </c>
      <c r="S70" s="17">
        <v>17</v>
      </c>
    </row>
    <row r="71" spans="1:19" ht="24.75" customHeight="1" x14ac:dyDescent="0.25">
      <c r="A71" s="57" t="s">
        <v>25</v>
      </c>
      <c r="B71" s="61" t="str">
        <f t="shared" si="8"/>
        <v xml:space="preserve">Action sociale </v>
      </c>
      <c r="C71" s="67">
        <f t="shared" si="10"/>
        <v>12</v>
      </c>
      <c r="D71" s="68">
        <f t="shared" si="10"/>
        <v>25</v>
      </c>
      <c r="E71" s="69">
        <f t="shared" si="9"/>
        <v>140</v>
      </c>
      <c r="F71" s="70">
        <f t="shared" si="11"/>
        <v>0.22807017543859653</v>
      </c>
      <c r="G71" s="68">
        <f t="shared" si="12"/>
        <v>12</v>
      </c>
      <c r="H71" s="71">
        <f t="shared" si="13"/>
        <v>4.5161290322580649</v>
      </c>
      <c r="L71" s="17"/>
      <c r="M71" s="17" t="s">
        <v>276</v>
      </c>
      <c r="N71" s="17">
        <v>12</v>
      </c>
      <c r="O71" s="17">
        <v>25</v>
      </c>
      <c r="P71" s="17">
        <v>140</v>
      </c>
      <c r="Q71" s="17">
        <v>12</v>
      </c>
      <c r="R71" s="17">
        <v>114</v>
      </c>
      <c r="S71" s="17">
        <v>31</v>
      </c>
    </row>
    <row r="72" spans="1:19" ht="24.75" customHeight="1" x14ac:dyDescent="0.25">
      <c r="A72" s="57" t="s">
        <v>24</v>
      </c>
      <c r="B72" s="61" t="str">
        <f t="shared" si="8"/>
        <v xml:space="preserve">Enseignement général du second degré </v>
      </c>
      <c r="C72" s="67">
        <f t="shared" si="10"/>
        <v>21</v>
      </c>
      <c r="D72" s="68">
        <f t="shared" si="10"/>
        <v>50</v>
      </c>
      <c r="E72" s="69">
        <f t="shared" si="9"/>
        <v>132</v>
      </c>
      <c r="F72" s="70">
        <f t="shared" si="11"/>
        <v>-0.2584269662921348</v>
      </c>
      <c r="G72" s="68">
        <f t="shared" si="12"/>
        <v>24</v>
      </c>
      <c r="H72" s="71">
        <f t="shared" si="13"/>
        <v>2.2372881355932202</v>
      </c>
      <c r="L72" s="17"/>
      <c r="M72" s="17" t="s">
        <v>239</v>
      </c>
      <c r="N72" s="17">
        <v>21</v>
      </c>
      <c r="O72" s="17">
        <v>50</v>
      </c>
      <c r="P72" s="17">
        <v>132</v>
      </c>
      <c r="Q72" s="17">
        <v>24</v>
      </c>
      <c r="R72" s="17">
        <v>178</v>
      </c>
      <c r="S72" s="17">
        <v>59</v>
      </c>
    </row>
    <row r="73" spans="1:19" ht="24.75" customHeight="1" x14ac:dyDescent="0.25">
      <c r="A73" s="57" t="s">
        <v>23</v>
      </c>
      <c r="B73" s="61" t="str">
        <f t="shared" si="8"/>
        <v xml:space="preserve">Installation et maintenance d'équipements industriels et d'exploitation </v>
      </c>
      <c r="C73" s="67">
        <f t="shared" si="10"/>
        <v>28</v>
      </c>
      <c r="D73" s="68">
        <f t="shared" si="10"/>
        <v>61</v>
      </c>
      <c r="E73" s="69">
        <f t="shared" si="9"/>
        <v>97</v>
      </c>
      <c r="F73" s="70">
        <f t="shared" si="11"/>
        <v>0.5901639344262295</v>
      </c>
      <c r="G73" s="68">
        <f t="shared" si="12"/>
        <v>9</v>
      </c>
      <c r="H73" s="71">
        <f t="shared" si="13"/>
        <v>1.564516129032258</v>
      </c>
      <c r="L73" s="17"/>
      <c r="M73" s="17" t="s">
        <v>168</v>
      </c>
      <c r="N73" s="17">
        <v>28</v>
      </c>
      <c r="O73" s="17">
        <v>61</v>
      </c>
      <c r="P73" s="17">
        <v>97</v>
      </c>
      <c r="Q73" s="17">
        <v>9</v>
      </c>
      <c r="R73" s="17">
        <v>61</v>
      </c>
      <c r="S73" s="17">
        <v>62</v>
      </c>
    </row>
    <row r="74" spans="1:19" ht="24.75" customHeight="1" x14ac:dyDescent="0.25">
      <c r="A74" s="57" t="s">
        <v>22</v>
      </c>
      <c r="B74" s="61" t="str">
        <f t="shared" si="8"/>
        <v xml:space="preserve">Direction des systèmes d'information </v>
      </c>
      <c r="C74" s="67">
        <f t="shared" si="10"/>
        <v>20</v>
      </c>
      <c r="D74" s="68">
        <f t="shared" si="10"/>
        <v>30</v>
      </c>
      <c r="E74" s="69">
        <f t="shared" si="9"/>
        <v>10</v>
      </c>
      <c r="F74" s="70">
        <f t="shared" si="11"/>
        <v>0.4285714285714286</v>
      </c>
      <c r="G74" s="68">
        <f t="shared" si="12"/>
        <v>0</v>
      </c>
      <c r="H74" s="71">
        <f t="shared" si="13"/>
        <v>0.45454545454545453</v>
      </c>
      <c r="L74" s="17"/>
      <c r="M74" s="17" t="s">
        <v>251</v>
      </c>
      <c r="N74" s="17">
        <v>20</v>
      </c>
      <c r="O74" s="17">
        <v>30</v>
      </c>
      <c r="P74" s="17">
        <v>10</v>
      </c>
      <c r="Q74" s="17" t="s">
        <v>95</v>
      </c>
      <c r="R74" s="17">
        <v>7</v>
      </c>
      <c r="S74" s="17">
        <v>22</v>
      </c>
    </row>
    <row r="75" spans="1:19" ht="24.75" customHeight="1" x14ac:dyDescent="0.25">
      <c r="A75" s="57" t="s">
        <v>21</v>
      </c>
      <c r="B75" s="61" t="str">
        <f t="shared" si="8"/>
        <v xml:space="preserve">Réglage d'équipement de production industrielle </v>
      </c>
      <c r="C75" s="67">
        <f t="shared" si="10"/>
        <v>11</v>
      </c>
      <c r="D75" s="68">
        <f t="shared" si="10"/>
        <v>16</v>
      </c>
      <c r="E75" s="69">
        <f t="shared" si="9"/>
        <v>17</v>
      </c>
      <c r="F75" s="70">
        <f t="shared" si="11"/>
        <v>0.7</v>
      </c>
      <c r="G75" s="68">
        <f t="shared" si="12"/>
        <v>1</v>
      </c>
      <c r="H75" s="71">
        <f t="shared" si="13"/>
        <v>2.4285714285714284</v>
      </c>
      <c r="L75" s="17"/>
      <c r="M75" s="17" t="s">
        <v>131</v>
      </c>
      <c r="N75" s="17">
        <v>11</v>
      </c>
      <c r="O75" s="17">
        <v>16</v>
      </c>
      <c r="P75" s="17">
        <v>17</v>
      </c>
      <c r="Q75" s="17">
        <v>1</v>
      </c>
      <c r="R75" s="17">
        <v>10</v>
      </c>
      <c r="S75" s="17">
        <v>7</v>
      </c>
    </row>
    <row r="76" spans="1:19" ht="24.75" customHeight="1" x14ac:dyDescent="0.25">
      <c r="A76" s="57" t="s">
        <v>20</v>
      </c>
      <c r="B76" s="61" t="str">
        <f t="shared" si="8"/>
        <v xml:space="preserve">Management de magasin de détail </v>
      </c>
      <c r="C76" s="67">
        <f t="shared" si="10"/>
        <v>38</v>
      </c>
      <c r="D76" s="68">
        <f t="shared" si="10"/>
        <v>76</v>
      </c>
      <c r="E76" s="69">
        <f t="shared" si="9"/>
        <v>11</v>
      </c>
      <c r="F76" s="70">
        <f t="shared" si="11"/>
        <v>-0.60714285714285721</v>
      </c>
      <c r="G76" s="68">
        <f t="shared" si="12"/>
        <v>0</v>
      </c>
      <c r="H76" s="71">
        <f t="shared" si="13"/>
        <v>0.14864864864864866</v>
      </c>
      <c r="L76" s="17"/>
      <c r="M76" s="17" t="s">
        <v>306</v>
      </c>
      <c r="N76" s="17">
        <v>38</v>
      </c>
      <c r="O76" s="17">
        <v>76</v>
      </c>
      <c r="P76" s="17">
        <v>11</v>
      </c>
      <c r="Q76" s="17" t="s">
        <v>95</v>
      </c>
      <c r="R76" s="17">
        <v>28</v>
      </c>
      <c r="S76" s="17">
        <v>74</v>
      </c>
    </row>
    <row r="77" spans="1:19" ht="24.75" customHeight="1" x14ac:dyDescent="0.25">
      <c r="A77" s="57" t="s">
        <v>19</v>
      </c>
      <c r="B77" s="61" t="str">
        <f t="shared" si="8"/>
        <v xml:space="preserve">Management et ingénierie études, recherche et développement industriel </v>
      </c>
      <c r="C77" s="67">
        <f t="shared" si="10"/>
        <v>15</v>
      </c>
      <c r="D77" s="68">
        <f t="shared" si="10"/>
        <v>25</v>
      </c>
      <c r="E77" s="69">
        <f t="shared" si="9"/>
        <v>13</v>
      </c>
      <c r="F77" s="70">
        <f t="shared" si="11"/>
        <v>-7.1428571428571397E-2</v>
      </c>
      <c r="G77" s="68">
        <f t="shared" si="12"/>
        <v>0</v>
      </c>
      <c r="H77" s="71">
        <f t="shared" si="13"/>
        <v>0.48148148148148145</v>
      </c>
      <c r="L77" s="17"/>
      <c r="M77" s="17" t="s">
        <v>226</v>
      </c>
      <c r="N77" s="17">
        <v>15</v>
      </c>
      <c r="O77" s="17">
        <v>25</v>
      </c>
      <c r="P77" s="17">
        <v>13</v>
      </c>
      <c r="Q77" s="17" t="s">
        <v>95</v>
      </c>
      <c r="R77" s="17">
        <v>14</v>
      </c>
      <c r="S77" s="17">
        <v>27</v>
      </c>
    </row>
    <row r="78" spans="1:19" ht="24.75" customHeight="1" x14ac:dyDescent="0.25">
      <c r="A78" s="57" t="s">
        <v>18</v>
      </c>
      <c r="B78" s="61" t="str">
        <f t="shared" si="8"/>
        <v xml:space="preserve">Management et ingénierie qualité industrielle </v>
      </c>
      <c r="C78" s="67">
        <f t="shared" si="10"/>
        <v>20</v>
      </c>
      <c r="D78" s="68">
        <f t="shared" si="10"/>
        <v>45</v>
      </c>
      <c r="E78" s="69">
        <f t="shared" si="9"/>
        <v>40</v>
      </c>
      <c r="F78" s="70">
        <f t="shared" si="11"/>
        <v>-0.14893617021276595</v>
      </c>
      <c r="G78" s="68">
        <f t="shared" si="12"/>
        <v>4</v>
      </c>
      <c r="H78" s="71">
        <f t="shared" si="13"/>
        <v>0.97560975609756095</v>
      </c>
      <c r="L78" s="17"/>
      <c r="M78" s="17" t="s">
        <v>212</v>
      </c>
      <c r="N78" s="17">
        <v>20</v>
      </c>
      <c r="O78" s="17">
        <v>45</v>
      </c>
      <c r="P78" s="17">
        <v>40</v>
      </c>
      <c r="Q78" s="17">
        <v>4</v>
      </c>
      <c r="R78" s="17">
        <v>47</v>
      </c>
      <c r="S78" s="17">
        <v>41</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69" priority="6" operator="equal">
      <formula>5</formula>
    </cfRule>
    <cfRule type="cellIs" dxfId="168" priority="7" operator="equal">
      <formula>4</formula>
    </cfRule>
    <cfRule type="cellIs" dxfId="167" priority="8" operator="equal">
      <formula>3</formula>
    </cfRule>
    <cfRule type="cellIs" dxfId="166" priority="9" operator="equal">
      <formula>2</formula>
    </cfRule>
    <cfRule type="cellIs" dxfId="165" priority="10" operator="equal">
      <formula>1</formula>
    </cfRule>
  </conditionalFormatting>
  <conditionalFormatting sqref="F51:F60">
    <cfRule type="cellIs" dxfId="164" priority="1" operator="equal">
      <formula>5</formula>
    </cfRule>
    <cfRule type="cellIs" dxfId="163" priority="2" operator="equal">
      <formula>4</formula>
    </cfRule>
    <cfRule type="cellIs" dxfId="162" priority="3" operator="equal">
      <formula>3</formula>
    </cfRule>
    <cfRule type="cellIs" dxfId="161" priority="4" operator="equal">
      <formula>2</formula>
    </cfRule>
    <cfRule type="cellIs" dxfId="160" priority="5" operator="equal">
      <formula>1</formula>
    </cfRule>
  </conditionalFormatting>
  <pageMargins left="0.25" right="0.25"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4"/>
  <sheetViews>
    <sheetView showGridLines="0" topLeftCell="A34" zoomScale="115" zoomScaleNormal="115" workbookViewId="0">
      <selection activeCell="M2" sqref="M2"/>
    </sheetView>
  </sheetViews>
  <sheetFormatPr baseColWidth="10" defaultRowHeight="15" x14ac:dyDescent="0.25"/>
  <cols>
    <col min="1" max="1" width="1.5703125" customWidth="1"/>
    <col min="2" max="2" width="6.28515625" customWidth="1"/>
    <col min="3" max="3" width="13.7109375" customWidth="1"/>
    <col min="4" max="5" width="12.7109375" customWidth="1"/>
    <col min="6" max="6" width="12.28515625" customWidth="1"/>
    <col min="7" max="7" width="11.5703125" customWidth="1"/>
    <col min="8" max="8" width="16.28515625" customWidth="1"/>
  </cols>
  <sheetData>
    <row r="1" spans="2:9" ht="35.25" customHeight="1" x14ac:dyDescent="0.25">
      <c r="B1" s="76" t="s">
        <v>264</v>
      </c>
      <c r="C1" s="76"/>
      <c r="D1" s="76"/>
      <c r="E1" s="76"/>
      <c r="F1" s="76"/>
      <c r="G1" s="76"/>
      <c r="H1" s="76"/>
      <c r="I1" s="15"/>
    </row>
    <row r="2" spans="2:9" ht="30.75" customHeight="1" x14ac:dyDescent="0.25"/>
    <row r="3" spans="2:9" ht="18.75" x14ac:dyDescent="0.3">
      <c r="B3" s="47" t="s">
        <v>72</v>
      </c>
    </row>
    <row r="4" spans="2:9" ht="23.25" x14ac:dyDescent="0.35">
      <c r="B4" s="2"/>
    </row>
    <row r="5" spans="2:9" ht="70.5" customHeight="1" x14ac:dyDescent="0.25">
      <c r="B5" s="77" t="s">
        <v>174</v>
      </c>
      <c r="C5" s="77"/>
      <c r="D5" s="77"/>
      <c r="E5" s="77"/>
      <c r="F5" s="77"/>
      <c r="G5" s="77"/>
      <c r="H5" s="77"/>
    </row>
    <row r="6" spans="2:9" ht="11.25" customHeight="1" x14ac:dyDescent="0.25">
      <c r="B6" s="1"/>
    </row>
    <row r="7" spans="2:9" x14ac:dyDescent="0.25">
      <c r="B7" s="74" t="s">
        <v>175</v>
      </c>
      <c r="C7" s="74"/>
      <c r="D7" s="74"/>
      <c r="E7" s="74"/>
      <c r="F7" s="74"/>
      <c r="G7" s="74"/>
      <c r="H7" s="74"/>
    </row>
    <row r="8" spans="2:9" x14ac:dyDescent="0.25">
      <c r="B8" s="74"/>
      <c r="C8" s="74"/>
      <c r="D8" s="74"/>
      <c r="E8" s="74"/>
      <c r="F8" s="74"/>
      <c r="G8" s="74"/>
      <c r="H8" s="74"/>
    </row>
    <row r="9" spans="2:9" ht="49.5" customHeight="1" x14ac:dyDescent="0.25">
      <c r="B9" s="30" t="s">
        <v>73</v>
      </c>
      <c r="C9" s="75" t="s">
        <v>108</v>
      </c>
      <c r="D9" s="75"/>
      <c r="E9" s="75"/>
      <c r="F9" s="75"/>
      <c r="G9" s="75"/>
      <c r="H9" s="75"/>
    </row>
    <row r="10" spans="2:9" ht="49.5" customHeight="1" x14ac:dyDescent="0.25">
      <c r="B10" s="30" t="s">
        <v>74</v>
      </c>
      <c r="C10" s="75" t="s">
        <v>109</v>
      </c>
      <c r="D10" s="75"/>
      <c r="E10" s="75"/>
      <c r="F10" s="75"/>
      <c r="G10" s="75"/>
      <c r="H10" s="75"/>
    </row>
    <row r="11" spans="2:9" ht="20.25" customHeight="1" x14ac:dyDescent="0.25">
      <c r="B11" s="30" t="s">
        <v>75</v>
      </c>
      <c r="C11" s="75" t="s">
        <v>110</v>
      </c>
      <c r="D11" s="75"/>
      <c r="E11" s="75"/>
      <c r="F11" s="75"/>
      <c r="G11" s="75"/>
      <c r="H11" s="75"/>
    </row>
    <row r="12" spans="2:9" x14ac:dyDescent="0.25">
      <c r="B12" s="1" t="s">
        <v>0</v>
      </c>
    </row>
    <row r="13" spans="2:9" ht="20.25" customHeight="1" x14ac:dyDescent="0.25">
      <c r="B13" s="1"/>
    </row>
    <row r="14" spans="2:9" ht="26.25" customHeight="1" x14ac:dyDescent="0.25">
      <c r="B14" s="74" t="s">
        <v>176</v>
      </c>
      <c r="C14" s="74"/>
      <c r="D14" s="74"/>
      <c r="E14" s="74"/>
      <c r="F14" s="74"/>
      <c r="G14" s="74"/>
      <c r="H14" s="74"/>
    </row>
    <row r="15" spans="2:9" ht="26.25" customHeight="1" x14ac:dyDescent="0.25">
      <c r="B15" s="74"/>
      <c r="C15" s="74"/>
      <c r="D15" s="74"/>
      <c r="E15" s="74"/>
      <c r="F15" s="74"/>
      <c r="G15" s="74"/>
      <c r="H15" s="74"/>
    </row>
    <row r="16" spans="2:9" ht="63" customHeight="1" x14ac:dyDescent="0.25">
      <c r="B16" s="48" t="s">
        <v>76</v>
      </c>
      <c r="C16" s="75" t="s">
        <v>96</v>
      </c>
      <c r="D16" s="75"/>
      <c r="E16" s="75"/>
      <c r="F16" s="75"/>
      <c r="G16" s="75"/>
      <c r="H16" s="75"/>
    </row>
    <row r="17" spans="2:8" ht="92.25" customHeight="1" x14ac:dyDescent="0.25">
      <c r="B17" s="48" t="s">
        <v>76</v>
      </c>
      <c r="C17" s="75" t="s">
        <v>111</v>
      </c>
      <c r="D17" s="75"/>
      <c r="E17" s="75"/>
      <c r="F17" s="75"/>
      <c r="G17" s="75"/>
      <c r="H17" s="75"/>
    </row>
    <row r="18" spans="2:8" ht="138.75" customHeight="1" x14ac:dyDescent="0.25">
      <c r="B18" s="48" t="s">
        <v>76</v>
      </c>
      <c r="C18" s="73" t="s">
        <v>77</v>
      </c>
      <c r="D18" s="73"/>
      <c r="E18" s="73"/>
      <c r="F18" s="73"/>
      <c r="G18" s="73"/>
      <c r="H18" s="73"/>
    </row>
    <row r="19" spans="2:8" s="16" customFormat="1" ht="63" customHeight="1" x14ac:dyDescent="0.25">
      <c r="B19" s="48" t="s">
        <v>76</v>
      </c>
      <c r="C19" s="73" t="s">
        <v>78</v>
      </c>
      <c r="D19" s="73"/>
      <c r="E19" s="73"/>
      <c r="F19" s="73"/>
      <c r="G19" s="73"/>
      <c r="H19" s="73"/>
    </row>
    <row r="20" spans="2:8" ht="92.25" customHeight="1" x14ac:dyDescent="0.25">
      <c r="B20" s="48" t="s">
        <v>76</v>
      </c>
      <c r="C20" s="73" t="s">
        <v>112</v>
      </c>
      <c r="D20" s="73"/>
      <c r="E20" s="73"/>
      <c r="F20" s="73"/>
      <c r="G20" s="73"/>
      <c r="H20" s="73"/>
    </row>
    <row r="21" spans="2:8" ht="77.25" customHeight="1" x14ac:dyDescent="0.25">
      <c r="B21" s="48" t="s">
        <v>76</v>
      </c>
      <c r="C21" s="73" t="s">
        <v>113</v>
      </c>
      <c r="D21" s="73"/>
      <c r="E21" s="73"/>
      <c r="F21" s="73"/>
      <c r="G21" s="73"/>
      <c r="H21" s="73"/>
    </row>
    <row r="22" spans="2:8" ht="52.5" customHeight="1" x14ac:dyDescent="0.25">
      <c r="B22" s="74" t="s">
        <v>177</v>
      </c>
      <c r="C22" s="74"/>
      <c r="D22" s="74"/>
      <c r="E22" s="74"/>
      <c r="F22" s="74"/>
      <c r="G22" s="74"/>
      <c r="H22" s="74"/>
    </row>
    <row r="23" spans="2:8" ht="50.25" customHeight="1" x14ac:dyDescent="0.25">
      <c r="B23" s="74" t="s">
        <v>178</v>
      </c>
      <c r="C23" s="74"/>
      <c r="D23" s="74"/>
      <c r="E23" s="74"/>
      <c r="F23" s="74"/>
      <c r="G23" s="74"/>
      <c r="H23" s="74"/>
    </row>
    <row r="24" spans="2:8" x14ac:dyDescent="0.25">
      <c r="B24" s="1"/>
    </row>
  </sheetData>
  <mergeCells count="15">
    <mergeCell ref="B1:H1"/>
    <mergeCell ref="B5:H5"/>
    <mergeCell ref="B7:H8"/>
    <mergeCell ref="C9:H9"/>
    <mergeCell ref="C10:H10"/>
    <mergeCell ref="C20:H20"/>
    <mergeCell ref="C21:H21"/>
    <mergeCell ref="B22:H22"/>
    <mergeCell ref="B23:H23"/>
    <mergeCell ref="C11:H11"/>
    <mergeCell ref="B14:H15"/>
    <mergeCell ref="C16:H16"/>
    <mergeCell ref="C17:H17"/>
    <mergeCell ref="C18:H18"/>
    <mergeCell ref="C19:H19"/>
  </mergeCells>
  <pageMargins left="0.7" right="0.7" top="0.75" bottom="0.75" header="0.3" footer="0.3"/>
  <pageSetup paperSize="9"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151</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16</v>
      </c>
      <c r="N17" s="5">
        <v>2</v>
      </c>
      <c r="O17" s="5">
        <v>6</v>
      </c>
      <c r="P17" s="5">
        <v>4</v>
      </c>
      <c r="Q17" s="5">
        <v>2</v>
      </c>
      <c r="R17" s="22">
        <f>Q17/SUM(M17:Q17)+0.0000001</f>
        <v>6.6666766666666669E-2</v>
      </c>
      <c r="S17" s="11" t="s">
        <v>3</v>
      </c>
      <c r="T17" s="17">
        <v>1</v>
      </c>
      <c r="U17" s="21">
        <f>LARGE($R$17:$R$30,T17)</f>
        <v>0.39285804285714288</v>
      </c>
      <c r="V17" s="17" t="str">
        <f>VLOOKUP(U17,$R$17:$S$30,2,FALSE)</f>
        <v>Installation et maintenance</v>
      </c>
      <c r="W17" s="41">
        <f>VLOOKUP(VLOOKUP(V17,$T$2:$U$15,2,FALSE),$L$17:$Q$31,2,FALSE)</f>
        <v>4</v>
      </c>
      <c r="X17" s="41">
        <f>VLOOKUP(VLOOKUP(V17,$T$2:$U$15,2,FALSE),$L$17:$Q$31,3,FALSE)</f>
        <v>0</v>
      </c>
      <c r="Y17" s="41">
        <f>VLOOKUP(VLOOKUP(V17,$T$2:$U$15,2,FALSE),$L$17:$Q$31,4,FALSE)</f>
        <v>6</v>
      </c>
      <c r="Z17" s="41">
        <f t="shared" ref="Z17:Z30" si="0">VLOOKUP(VLOOKUP(V17,$T$2:$U$15,2,FALSE),$L$17:$Q$31,5,FALSE)</f>
        <v>7</v>
      </c>
      <c r="AA17" s="41">
        <f t="shared" ref="AA17:AA30" si="1">VLOOKUP(VLOOKUP(V17,$T$2:$U$15,2,FALSE),$L$17:$Q$31,6,FALSE)</f>
        <v>11</v>
      </c>
      <c r="AG17" s="25"/>
      <c r="AH17" s="25"/>
      <c r="AI17" s="25"/>
    </row>
    <row r="18" spans="1:35" x14ac:dyDescent="0.25">
      <c r="A18" s="94"/>
      <c r="B18" s="94"/>
      <c r="C18" s="94"/>
      <c r="D18" s="94"/>
      <c r="E18" s="94"/>
      <c r="F18" s="94"/>
      <c r="G18" s="94"/>
      <c r="H18" s="94"/>
      <c r="I18" s="25"/>
      <c r="J18" s="25"/>
      <c r="K18" s="11"/>
      <c r="L18" s="17" t="s">
        <v>80</v>
      </c>
      <c r="M18" s="17">
        <v>14</v>
      </c>
      <c r="N18" s="17">
        <v>4</v>
      </c>
      <c r="O18" s="17">
        <v>0</v>
      </c>
      <c r="P18" s="17">
        <v>1</v>
      </c>
      <c r="Q18" s="17">
        <v>0</v>
      </c>
      <c r="R18" s="22">
        <f>Q18/SUM(M18:Q18)+0.0000002</f>
        <v>1.9999999999999999E-7</v>
      </c>
      <c r="S18" s="11" t="s">
        <v>4</v>
      </c>
      <c r="T18" s="17">
        <v>2</v>
      </c>
      <c r="U18" s="21">
        <f t="shared" ref="U18:U30" si="2">LARGE($R$17:$R$30,T18)</f>
        <v>0.34042633191489363</v>
      </c>
      <c r="V18" s="17" t="str">
        <f t="shared" ref="V18:V30" si="3">VLOOKUP(U18,$R$17:$S$30,2,FALSE)</f>
        <v>Industrie</v>
      </c>
      <c r="W18" s="41">
        <f>VLOOKUP(VLOOKUP(V18,$T$2:$U$15,2,FALSE),$L$17:$Q$30,2,FALSE)</f>
        <v>20</v>
      </c>
      <c r="X18" s="41">
        <f t="shared" ref="X18:X30" si="4">VLOOKUP(VLOOKUP(V18,$T$2:$U$15,2,FALSE),$L$17:$Q$30,3,FALSE)</f>
        <v>21</v>
      </c>
      <c r="Y18" s="41">
        <f t="shared" ref="Y18:Y30" si="5">VLOOKUP(VLOOKUP(V18,$T$2:$U$15,2,FALSE),$L$17:$Q$30,4,FALSE)</f>
        <v>6</v>
      </c>
      <c r="Z18" s="41">
        <f t="shared" si="0"/>
        <v>15</v>
      </c>
      <c r="AA18" s="41">
        <f t="shared" si="1"/>
        <v>32</v>
      </c>
      <c r="AG18" s="25"/>
      <c r="AH18" s="25"/>
      <c r="AI18" s="25"/>
    </row>
    <row r="19" spans="1:35" ht="9.75" customHeight="1" x14ac:dyDescent="0.25">
      <c r="A19" s="94"/>
      <c r="B19" s="94"/>
      <c r="C19" s="94"/>
      <c r="D19" s="94"/>
      <c r="E19" s="94"/>
      <c r="F19" s="94"/>
      <c r="G19" s="94"/>
      <c r="H19" s="94"/>
      <c r="I19" s="25"/>
      <c r="J19" s="25"/>
      <c r="K19" s="11"/>
      <c r="L19" s="17" t="s">
        <v>81</v>
      </c>
      <c r="M19" s="17">
        <v>10</v>
      </c>
      <c r="N19" s="17">
        <v>6</v>
      </c>
      <c r="O19" s="17">
        <v>5</v>
      </c>
      <c r="P19" s="17">
        <v>3</v>
      </c>
      <c r="Q19" s="17">
        <v>1</v>
      </c>
      <c r="R19" s="22">
        <f>Q19/SUM(M19:Q19)+0.0000003</f>
        <v>4.0000300000000003E-2</v>
      </c>
      <c r="S19" s="11" t="s">
        <v>5</v>
      </c>
      <c r="T19" s="17">
        <v>3</v>
      </c>
      <c r="U19" s="21">
        <f t="shared" si="2"/>
        <v>0.15789533684210524</v>
      </c>
      <c r="V19" s="17" t="str">
        <f t="shared" si="3"/>
        <v>Construction, bâtiment et travaux publics</v>
      </c>
      <c r="W19" s="41">
        <f t="shared" ref="W19:W30" si="6">VLOOKUP(VLOOKUP(V19,$T$2:$U$15,2,FALSE),$L$17:$Q$30,2,FALSE)</f>
        <v>3</v>
      </c>
      <c r="X19" s="41">
        <f t="shared" si="4"/>
        <v>2</v>
      </c>
      <c r="Y19" s="41">
        <f t="shared" si="5"/>
        <v>7</v>
      </c>
      <c r="Z19" s="41">
        <f t="shared" si="0"/>
        <v>20</v>
      </c>
      <c r="AA19" s="41">
        <f t="shared" si="1"/>
        <v>6</v>
      </c>
      <c r="AG19" s="25"/>
      <c r="AH19" s="25"/>
      <c r="AI19" s="25"/>
    </row>
    <row r="20" spans="1:35" ht="18.75" customHeight="1" x14ac:dyDescent="0.25">
      <c r="E20" s="19"/>
      <c r="I20" s="25"/>
      <c r="J20" s="25"/>
      <c r="K20" s="11"/>
      <c r="L20" s="17" t="s">
        <v>82</v>
      </c>
      <c r="M20" s="17">
        <v>7</v>
      </c>
      <c r="N20" s="17">
        <v>8</v>
      </c>
      <c r="O20" s="17">
        <v>8</v>
      </c>
      <c r="P20" s="17">
        <v>13</v>
      </c>
      <c r="Q20" s="17">
        <v>3</v>
      </c>
      <c r="R20" s="22">
        <f>Q20/SUM(M20:Q20)+0.0000004</f>
        <v>7.6923476923076925E-2</v>
      </c>
      <c r="S20" s="11" t="s">
        <v>6</v>
      </c>
      <c r="T20" s="17">
        <v>4</v>
      </c>
      <c r="U20" s="21">
        <f t="shared" si="2"/>
        <v>0.13513653513513516</v>
      </c>
      <c r="V20" s="17" t="str">
        <f t="shared" si="3"/>
        <v>Transport et logistique</v>
      </c>
      <c r="W20" s="41">
        <f t="shared" si="6"/>
        <v>16</v>
      </c>
      <c r="X20" s="41">
        <f t="shared" si="4"/>
        <v>4</v>
      </c>
      <c r="Y20" s="41">
        <f t="shared" si="5"/>
        <v>2</v>
      </c>
      <c r="Z20" s="41">
        <f t="shared" si="0"/>
        <v>10</v>
      </c>
      <c r="AA20" s="41">
        <f t="shared" si="1"/>
        <v>5</v>
      </c>
      <c r="AG20" s="25"/>
      <c r="AH20" s="25"/>
      <c r="AI20" s="25"/>
    </row>
    <row r="21" spans="1:35" ht="16.5" customHeight="1" x14ac:dyDescent="0.3">
      <c r="B21" s="46" t="s">
        <v>179</v>
      </c>
      <c r="E21" s="19"/>
      <c r="I21" s="25"/>
      <c r="J21" s="25"/>
      <c r="K21" s="11"/>
      <c r="L21" s="17" t="s">
        <v>83</v>
      </c>
      <c r="M21" s="17">
        <v>17</v>
      </c>
      <c r="N21" s="17">
        <v>1</v>
      </c>
      <c r="O21" s="17">
        <v>0</v>
      </c>
      <c r="P21" s="17">
        <v>2</v>
      </c>
      <c r="Q21" s="17">
        <v>3</v>
      </c>
      <c r="R21" s="22">
        <f>Q21/SUM(M21:Q21)+0.0000005</f>
        <v>0.13043528260869564</v>
      </c>
      <c r="S21" s="11" t="s">
        <v>7</v>
      </c>
      <c r="T21" s="17">
        <v>5</v>
      </c>
      <c r="U21" s="21">
        <f t="shared" si="2"/>
        <v>0.13043528260869564</v>
      </c>
      <c r="V21" s="17" t="str">
        <f t="shared" si="3"/>
        <v>Communication, média et multimédia</v>
      </c>
      <c r="W21" s="41">
        <f t="shared" si="6"/>
        <v>17</v>
      </c>
      <c r="X21" s="41">
        <f t="shared" si="4"/>
        <v>1</v>
      </c>
      <c r="Y21" s="41">
        <f t="shared" si="5"/>
        <v>0</v>
      </c>
      <c r="Z21" s="41">
        <f t="shared" si="0"/>
        <v>2</v>
      </c>
      <c r="AA21" s="41">
        <f t="shared" si="1"/>
        <v>3</v>
      </c>
      <c r="AG21" s="25"/>
      <c r="AH21" s="25"/>
      <c r="AI21" s="25"/>
    </row>
    <row r="22" spans="1:35" ht="16.5" customHeight="1" x14ac:dyDescent="0.25">
      <c r="E22" s="19"/>
      <c r="I22" s="25"/>
      <c r="J22" s="25"/>
      <c r="K22" s="11"/>
      <c r="L22" s="17" t="s">
        <v>84</v>
      </c>
      <c r="M22" s="17">
        <v>3</v>
      </c>
      <c r="N22" s="17">
        <v>2</v>
      </c>
      <c r="O22" s="17">
        <v>7</v>
      </c>
      <c r="P22" s="17">
        <v>20</v>
      </c>
      <c r="Q22" s="17">
        <v>6</v>
      </c>
      <c r="R22" s="22">
        <f>Q22/SUM(M22:Q22)+0.0000006</f>
        <v>0.15789533684210524</v>
      </c>
      <c r="S22" s="11" t="s">
        <v>8</v>
      </c>
      <c r="T22" s="17">
        <v>6</v>
      </c>
      <c r="U22" s="21">
        <f t="shared" si="2"/>
        <v>0.125001</v>
      </c>
      <c r="V22" s="17" t="str">
        <f t="shared" si="3"/>
        <v>Santé</v>
      </c>
      <c r="W22" s="41">
        <f t="shared" si="6"/>
        <v>9</v>
      </c>
      <c r="X22" s="41">
        <f t="shared" si="4"/>
        <v>4</v>
      </c>
      <c r="Y22" s="41">
        <f t="shared" si="5"/>
        <v>5</v>
      </c>
      <c r="Z22" s="41">
        <f t="shared" si="0"/>
        <v>10</v>
      </c>
      <c r="AA22" s="41">
        <f t="shared" si="1"/>
        <v>4</v>
      </c>
      <c r="AG22" s="25"/>
      <c r="AH22" s="25"/>
      <c r="AI22" s="25"/>
    </row>
    <row r="23" spans="1:35" ht="16.5" customHeight="1" x14ac:dyDescent="0.25">
      <c r="B23" t="s">
        <v>114</v>
      </c>
      <c r="H23" s="95"/>
      <c r="I23" s="25"/>
      <c r="J23" s="25"/>
      <c r="K23" s="11"/>
      <c r="L23" s="17" t="s">
        <v>85</v>
      </c>
      <c r="M23" s="17">
        <v>9</v>
      </c>
      <c r="N23" s="17">
        <v>2</v>
      </c>
      <c r="O23" s="17">
        <v>7</v>
      </c>
      <c r="P23" s="17">
        <v>10</v>
      </c>
      <c r="Q23" s="17">
        <v>2</v>
      </c>
      <c r="R23" s="22">
        <f>Q23/SUM(M23:Q23)+0.0000007</f>
        <v>6.6667366666666672E-2</v>
      </c>
      <c r="S23" s="11" t="s">
        <v>9</v>
      </c>
      <c r="T23" s="17">
        <v>7</v>
      </c>
      <c r="U23" s="21">
        <f t="shared" si="2"/>
        <v>7.6923476923076925E-2</v>
      </c>
      <c r="V23" s="17" t="str">
        <f t="shared" si="3"/>
        <v>Commerce, vente et grande distribution</v>
      </c>
      <c r="W23" s="41">
        <f t="shared" si="6"/>
        <v>7</v>
      </c>
      <c r="X23" s="41">
        <f t="shared" si="4"/>
        <v>8</v>
      </c>
      <c r="Y23" s="41">
        <f t="shared" si="5"/>
        <v>8</v>
      </c>
      <c r="Z23" s="41">
        <f t="shared" si="0"/>
        <v>13</v>
      </c>
      <c r="AA23" s="41">
        <f t="shared" si="1"/>
        <v>3</v>
      </c>
      <c r="AG23" s="25"/>
      <c r="AH23" s="25"/>
      <c r="AI23" s="25"/>
    </row>
    <row r="24" spans="1:35" ht="6.75" customHeight="1" x14ac:dyDescent="0.25">
      <c r="H24" s="95"/>
      <c r="I24" s="25"/>
      <c r="J24" s="25"/>
      <c r="K24" s="11"/>
      <c r="L24" s="17" t="s">
        <v>86</v>
      </c>
      <c r="M24" s="17">
        <v>20</v>
      </c>
      <c r="N24" s="17">
        <v>21</v>
      </c>
      <c r="O24" s="17">
        <v>6</v>
      </c>
      <c r="P24" s="17">
        <v>15</v>
      </c>
      <c r="Q24" s="17">
        <v>32</v>
      </c>
      <c r="R24" s="22">
        <f>Q24/SUM(M24:Q24)+0.0000008</f>
        <v>0.34042633191489363</v>
      </c>
      <c r="S24" s="11" t="s">
        <v>1</v>
      </c>
      <c r="T24" s="17">
        <v>8</v>
      </c>
      <c r="U24" s="21">
        <f t="shared" si="2"/>
        <v>6.8183118181818173E-2</v>
      </c>
      <c r="V24" s="17" t="str">
        <f t="shared" si="3"/>
        <v>Support à l'entreprise</v>
      </c>
      <c r="W24" s="41">
        <f t="shared" si="6"/>
        <v>7</v>
      </c>
      <c r="X24" s="41">
        <f t="shared" si="4"/>
        <v>9</v>
      </c>
      <c r="Y24" s="41">
        <f t="shared" si="5"/>
        <v>18</v>
      </c>
      <c r="Z24" s="41">
        <f t="shared" si="0"/>
        <v>7</v>
      </c>
      <c r="AA24" s="41">
        <f t="shared" si="1"/>
        <v>3</v>
      </c>
      <c r="AG24" s="25"/>
      <c r="AH24" s="25"/>
      <c r="AI24" s="25"/>
    </row>
    <row r="25" spans="1:35" ht="12.75" customHeight="1" x14ac:dyDescent="0.25">
      <c r="A25" s="9" t="s">
        <v>36</v>
      </c>
      <c r="B25" s="12" t="s">
        <v>115</v>
      </c>
      <c r="G25" s="33"/>
      <c r="H25" s="95"/>
      <c r="I25" s="25"/>
      <c r="J25" s="25"/>
      <c r="K25" s="11"/>
      <c r="L25" s="17" t="s">
        <v>87</v>
      </c>
      <c r="M25" s="17">
        <v>4</v>
      </c>
      <c r="N25" s="17">
        <v>0</v>
      </c>
      <c r="O25" s="17">
        <v>6</v>
      </c>
      <c r="P25" s="17">
        <v>7</v>
      </c>
      <c r="Q25" s="17">
        <v>11</v>
      </c>
      <c r="R25" s="22">
        <f>Q25/SUM(M25:Q25)+0.0000009</f>
        <v>0.39285804285714288</v>
      </c>
      <c r="S25" s="11" t="s">
        <v>10</v>
      </c>
      <c r="T25" s="17">
        <v>9</v>
      </c>
      <c r="U25" s="21">
        <f t="shared" si="2"/>
        <v>6.6667366666666672E-2</v>
      </c>
      <c r="V25" s="17" t="str">
        <f t="shared" si="3"/>
        <v>Hôtellerie-restauration, tourisme, loisirs et animation</v>
      </c>
      <c r="W25" s="41">
        <f t="shared" si="6"/>
        <v>9</v>
      </c>
      <c r="X25" s="41">
        <f t="shared" si="4"/>
        <v>2</v>
      </c>
      <c r="Y25" s="41">
        <f t="shared" si="5"/>
        <v>7</v>
      </c>
      <c r="Z25" s="41">
        <f t="shared" si="0"/>
        <v>10</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4</v>
      </c>
      <c r="O26" s="17">
        <v>5</v>
      </c>
      <c r="P26" s="17">
        <v>10</v>
      </c>
      <c r="Q26" s="17">
        <v>4</v>
      </c>
      <c r="R26" s="22">
        <f>Q26/SUM(M26:Q26)+0.000001</f>
        <v>0.125001</v>
      </c>
      <c r="S26" s="11" t="s">
        <v>11</v>
      </c>
      <c r="T26" s="17">
        <v>10</v>
      </c>
      <c r="U26" s="21">
        <f t="shared" si="2"/>
        <v>6.6666766666666669E-2</v>
      </c>
      <c r="V26" s="17" t="str">
        <f t="shared" si="3"/>
        <v>Agriculture et pêche, espaces naturels et espaces verts, soins aux animaux</v>
      </c>
      <c r="W26" s="41">
        <f t="shared" si="6"/>
        <v>16</v>
      </c>
      <c r="X26" s="41">
        <f t="shared" si="4"/>
        <v>2</v>
      </c>
      <c r="Y26" s="41">
        <f t="shared" si="5"/>
        <v>6</v>
      </c>
      <c r="Z26" s="41">
        <f t="shared" si="0"/>
        <v>4</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55</v>
      </c>
      <c r="N27" s="17">
        <v>5</v>
      </c>
      <c r="O27" s="17">
        <v>1</v>
      </c>
      <c r="P27" s="17">
        <v>9</v>
      </c>
      <c r="Q27" s="17">
        <v>1</v>
      </c>
      <c r="R27" s="22">
        <f>Q27/SUM(M27:Q27)+0.0000011</f>
        <v>1.4085607042253522E-2</v>
      </c>
      <c r="S27" s="11" t="s">
        <v>12</v>
      </c>
      <c r="T27" s="17">
        <v>11</v>
      </c>
      <c r="U27" s="21">
        <f t="shared" si="2"/>
        <v>4.0000300000000003E-2</v>
      </c>
      <c r="V27" s="17" t="str">
        <f t="shared" si="3"/>
        <v>Banque, assurance, immobilier</v>
      </c>
      <c r="W27" s="41">
        <f t="shared" si="6"/>
        <v>10</v>
      </c>
      <c r="X27" s="41">
        <f t="shared" si="4"/>
        <v>6</v>
      </c>
      <c r="Y27" s="41">
        <f t="shared" si="5"/>
        <v>5</v>
      </c>
      <c r="Z27" s="41">
        <f t="shared" si="0"/>
        <v>3</v>
      </c>
      <c r="AA27" s="41">
        <f t="shared" si="1"/>
        <v>1</v>
      </c>
      <c r="AB27" s="17"/>
    </row>
    <row r="28" spans="1:35" s="5" customFormat="1" ht="14.25" customHeight="1" x14ac:dyDescent="0.25">
      <c r="C28" s="32"/>
      <c r="D28" s="32"/>
      <c r="E28" s="32"/>
      <c r="F28" s="32"/>
      <c r="G28" s="33"/>
      <c r="H28" s="33"/>
      <c r="K28" s="31"/>
      <c r="L28" s="17" t="s">
        <v>90</v>
      </c>
      <c r="M28" s="17">
        <v>22</v>
      </c>
      <c r="N28" s="17">
        <v>0</v>
      </c>
      <c r="O28" s="17">
        <v>0</v>
      </c>
      <c r="P28" s="17">
        <v>0</v>
      </c>
      <c r="Q28" s="17">
        <v>0</v>
      </c>
      <c r="R28" s="22">
        <f>Q28/SUM(M28:Q28)+0.0000012</f>
        <v>1.1999999999999999E-6</v>
      </c>
      <c r="S28" s="11" t="s">
        <v>13</v>
      </c>
      <c r="T28" s="17">
        <v>12</v>
      </c>
      <c r="U28" s="21">
        <f t="shared" si="2"/>
        <v>1.4085607042253522E-2</v>
      </c>
      <c r="V28" s="17" t="str">
        <f t="shared" si="3"/>
        <v>Services à la personne et à la collectivité</v>
      </c>
      <c r="W28" s="41">
        <f t="shared" si="6"/>
        <v>55</v>
      </c>
      <c r="X28" s="41">
        <f t="shared" si="4"/>
        <v>5</v>
      </c>
      <c r="Y28" s="41">
        <f t="shared" si="5"/>
        <v>1</v>
      </c>
      <c r="Z28" s="41">
        <f t="shared" si="0"/>
        <v>9</v>
      </c>
      <c r="AA28" s="41">
        <f t="shared" si="1"/>
        <v>1</v>
      </c>
      <c r="AB28" s="17"/>
    </row>
    <row r="29" spans="1:35" s="5" customFormat="1" ht="23.25" customHeight="1" x14ac:dyDescent="0.25">
      <c r="B29" s="31"/>
      <c r="C29" s="32"/>
      <c r="D29" s="32"/>
      <c r="E29" s="32"/>
      <c r="F29" s="32"/>
      <c r="G29" s="32"/>
      <c r="H29" s="38">
        <f>VLOOKUP(VLOOKUP(V17,$T$2:$U$15,2,FALSE),$L$32:$M$45,2,FALSE)/10</f>
        <v>2</v>
      </c>
      <c r="I29" s="39"/>
      <c r="K29" s="31"/>
      <c r="L29" s="17" t="s">
        <v>91</v>
      </c>
      <c r="M29" s="17">
        <v>7</v>
      </c>
      <c r="N29" s="17">
        <v>9</v>
      </c>
      <c r="O29" s="17">
        <v>18</v>
      </c>
      <c r="P29" s="17">
        <v>7</v>
      </c>
      <c r="Q29" s="17">
        <v>3</v>
      </c>
      <c r="R29" s="22">
        <f>Q29/SUM(M29:Q29)+0.0000013</f>
        <v>6.8183118181818173E-2</v>
      </c>
      <c r="S29" s="11" t="s">
        <v>14</v>
      </c>
      <c r="T29" s="17">
        <v>13</v>
      </c>
      <c r="U29" s="21">
        <f t="shared" si="2"/>
        <v>1.1999999999999999E-6</v>
      </c>
      <c r="V29" s="17" t="str">
        <f t="shared" si="3"/>
        <v>Spectacle</v>
      </c>
      <c r="W29" s="41">
        <f t="shared" si="6"/>
        <v>22</v>
      </c>
      <c r="X29" s="41">
        <f t="shared" si="4"/>
        <v>0</v>
      </c>
      <c r="Y29" s="41">
        <f t="shared" si="5"/>
        <v>0</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1.5</v>
      </c>
      <c r="I30" s="39"/>
      <c r="K30" s="31"/>
      <c r="L30" s="17" t="s">
        <v>92</v>
      </c>
      <c r="M30" s="17">
        <v>16</v>
      </c>
      <c r="N30" s="17">
        <v>4</v>
      </c>
      <c r="O30" s="17">
        <v>2</v>
      </c>
      <c r="P30" s="17">
        <v>10</v>
      </c>
      <c r="Q30" s="17">
        <v>5</v>
      </c>
      <c r="R30" s="22">
        <f>Q30/SUM(M30:Q30)+0.0000014</f>
        <v>0.13513653513513516</v>
      </c>
      <c r="S30" s="11" t="s">
        <v>15</v>
      </c>
      <c r="T30" s="17">
        <v>14</v>
      </c>
      <c r="U30" s="21">
        <f t="shared" si="2"/>
        <v>1.9999999999999999E-7</v>
      </c>
      <c r="V30" s="17" t="str">
        <f t="shared" si="3"/>
        <v>Arts et façonnage d'ouvrages d'art</v>
      </c>
      <c r="W30" s="41">
        <f t="shared" si="6"/>
        <v>14</v>
      </c>
      <c r="X30" s="41">
        <f t="shared" si="4"/>
        <v>4</v>
      </c>
      <c r="Y30" s="41">
        <f t="shared" si="5"/>
        <v>0</v>
      </c>
      <c r="Z30" s="41">
        <f t="shared" si="0"/>
        <v>1</v>
      </c>
      <c r="AA30" s="41">
        <f t="shared" si="1"/>
        <v>0</v>
      </c>
      <c r="AB30" s="17"/>
    </row>
    <row r="31" spans="1:35" s="5" customFormat="1" ht="23.25" customHeight="1" x14ac:dyDescent="0.25">
      <c r="H31" s="38">
        <f t="shared" si="7"/>
        <v>1.4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0.6</v>
      </c>
      <c r="I32" s="39"/>
      <c r="L32" s="17" t="s">
        <v>79</v>
      </c>
      <c r="M32" s="17">
        <v>4</v>
      </c>
      <c r="N32" s="17"/>
      <c r="O32" s="17"/>
      <c r="P32" s="17"/>
      <c r="Q32" s="17"/>
      <c r="R32" s="17"/>
      <c r="S32" s="17"/>
      <c r="T32" s="17"/>
      <c r="U32" s="17"/>
      <c r="V32" s="17"/>
      <c r="W32" s="17"/>
      <c r="X32" s="17"/>
      <c r="Y32" s="17"/>
      <c r="Z32" s="17"/>
      <c r="AA32" s="17"/>
      <c r="AB32" s="17"/>
    </row>
    <row r="33" spans="2:28" s="5" customFormat="1" ht="23.25" customHeight="1" x14ac:dyDescent="0.25">
      <c r="H33" s="38">
        <f t="shared" si="7"/>
        <v>-0.8</v>
      </c>
      <c r="I33" s="39"/>
      <c r="L33" s="17" t="s">
        <v>80</v>
      </c>
      <c r="M33" s="17">
        <v>-12</v>
      </c>
      <c r="N33" s="17"/>
      <c r="O33" s="17"/>
      <c r="P33" s="17"/>
      <c r="Q33" s="17"/>
      <c r="R33" s="17"/>
      <c r="S33" s="17"/>
      <c r="T33" s="17"/>
      <c r="U33" s="17"/>
      <c r="V33" s="17"/>
      <c r="W33" s="17"/>
      <c r="X33" s="17"/>
      <c r="Y33" s="17"/>
      <c r="Z33" s="17"/>
      <c r="AA33" s="17"/>
      <c r="AB33" s="17"/>
    </row>
    <row r="34" spans="2:28" s="5" customFormat="1" ht="23.25" customHeight="1" x14ac:dyDescent="0.25">
      <c r="H34" s="38">
        <f t="shared" si="7"/>
        <v>0.4</v>
      </c>
      <c r="I34" s="39"/>
      <c r="L34" s="17" t="s">
        <v>81</v>
      </c>
      <c r="M34" s="17">
        <v>-2</v>
      </c>
      <c r="N34" s="17"/>
      <c r="O34" s="17"/>
      <c r="P34" s="17"/>
      <c r="Q34" s="17"/>
      <c r="R34" s="17"/>
      <c r="S34" s="17"/>
      <c r="T34" s="17"/>
      <c r="U34" s="17"/>
      <c r="V34" s="17"/>
      <c r="W34" s="17"/>
      <c r="X34" s="17"/>
      <c r="Y34" s="17"/>
      <c r="Z34" s="17"/>
      <c r="AA34" s="17"/>
      <c r="AB34" s="17"/>
    </row>
    <row r="35" spans="2:28" s="5" customFormat="1" ht="23.25" customHeight="1" x14ac:dyDescent="0.25">
      <c r="H35" s="38">
        <f t="shared" si="7"/>
        <v>0.7</v>
      </c>
      <c r="I35" s="39"/>
      <c r="L35" s="17" t="s">
        <v>82</v>
      </c>
      <c r="M35" s="17">
        <v>7</v>
      </c>
      <c r="N35" s="17"/>
      <c r="O35" s="17"/>
      <c r="P35" s="17"/>
      <c r="Q35" s="17"/>
      <c r="R35" s="17"/>
      <c r="S35" s="17"/>
      <c r="T35" s="17"/>
      <c r="U35" s="17"/>
      <c r="V35" s="17"/>
      <c r="W35" s="17"/>
      <c r="X35" s="17"/>
      <c r="Y35" s="17"/>
      <c r="Z35" s="17"/>
      <c r="AA35" s="17"/>
      <c r="AB35" s="17"/>
    </row>
    <row r="36" spans="2:28" s="5" customFormat="1" ht="23.25" customHeight="1" x14ac:dyDescent="0.25">
      <c r="H36" s="38">
        <f t="shared" si="7"/>
        <v>0.5</v>
      </c>
      <c r="I36" s="40"/>
      <c r="L36" s="17" t="s">
        <v>83</v>
      </c>
      <c r="M36" s="17">
        <v>-8</v>
      </c>
      <c r="N36" s="17"/>
      <c r="O36" s="17"/>
      <c r="P36" s="17"/>
      <c r="Q36" s="17"/>
      <c r="R36" s="17"/>
      <c r="S36" s="17"/>
      <c r="T36" s="17"/>
      <c r="U36" s="17"/>
      <c r="V36" s="17"/>
      <c r="W36" s="17"/>
      <c r="X36" s="17"/>
      <c r="Y36" s="17"/>
      <c r="Z36" s="17"/>
      <c r="AA36" s="17"/>
      <c r="AB36" s="17"/>
    </row>
    <row r="37" spans="2:28" s="5" customFormat="1" ht="23.25" customHeight="1" x14ac:dyDescent="0.25">
      <c r="H37" s="38">
        <f t="shared" si="7"/>
        <v>0.4</v>
      </c>
      <c r="I37" s="40"/>
      <c r="L37" s="17" t="s">
        <v>84</v>
      </c>
      <c r="M37" s="17">
        <v>14</v>
      </c>
      <c r="N37" s="17"/>
      <c r="O37" s="17"/>
      <c r="P37" s="17"/>
      <c r="Q37" s="17"/>
      <c r="R37" s="17"/>
      <c r="S37" s="17"/>
      <c r="T37" s="17"/>
      <c r="U37" s="17"/>
      <c r="V37" s="17"/>
      <c r="W37" s="17"/>
      <c r="X37" s="17"/>
      <c r="Y37" s="17"/>
      <c r="Z37" s="17"/>
      <c r="AA37" s="17"/>
      <c r="AB37" s="17"/>
    </row>
    <row r="38" spans="2:28" s="5" customFormat="1" ht="23.25" customHeight="1" x14ac:dyDescent="0.25">
      <c r="H38" s="38">
        <f t="shared" si="7"/>
        <v>0.4</v>
      </c>
      <c r="I38" s="39"/>
      <c r="L38" s="17" t="s">
        <v>85</v>
      </c>
      <c r="M38" s="17">
        <v>4</v>
      </c>
      <c r="N38" s="17"/>
      <c r="O38" s="17"/>
      <c r="P38" s="17"/>
      <c r="Q38" s="17"/>
      <c r="R38" s="17"/>
      <c r="S38" s="17"/>
      <c r="T38" s="17"/>
      <c r="U38" s="17"/>
      <c r="V38" s="17"/>
      <c r="W38" s="17"/>
      <c r="X38" s="17"/>
      <c r="Y38" s="17"/>
      <c r="Z38" s="17"/>
      <c r="AA38" s="17"/>
      <c r="AB38" s="17"/>
    </row>
    <row r="39" spans="2:28" s="5" customFormat="1" ht="23.25" customHeight="1" x14ac:dyDescent="0.25">
      <c r="H39" s="38">
        <f t="shared" si="7"/>
        <v>-0.2</v>
      </c>
      <c r="I39" s="39"/>
      <c r="L39" s="17" t="s">
        <v>86</v>
      </c>
      <c r="M39" s="17">
        <v>15</v>
      </c>
      <c r="N39" s="17"/>
      <c r="O39" s="17"/>
      <c r="P39" s="17"/>
      <c r="Q39" s="17"/>
      <c r="R39" s="17"/>
      <c r="S39" s="17"/>
      <c r="T39" s="17"/>
      <c r="U39" s="17"/>
      <c r="V39" s="17"/>
      <c r="W39" s="17"/>
      <c r="X39" s="17"/>
      <c r="Y39" s="17"/>
      <c r="Z39" s="17"/>
      <c r="AA39" s="17"/>
      <c r="AB39" s="17"/>
    </row>
    <row r="40" spans="2:28" s="5" customFormat="1" ht="23.25" customHeight="1" x14ac:dyDescent="0.25">
      <c r="H40" s="38">
        <f t="shared" si="7"/>
        <v>-0.8</v>
      </c>
      <c r="I40" s="39"/>
      <c r="L40" s="17" t="s">
        <v>87</v>
      </c>
      <c r="M40" s="17">
        <v>20</v>
      </c>
      <c r="N40" s="17"/>
      <c r="O40" s="17"/>
      <c r="P40" s="17"/>
      <c r="Q40" s="17"/>
      <c r="R40" s="17"/>
      <c r="S40" s="17"/>
      <c r="T40" s="17"/>
      <c r="U40" s="17"/>
      <c r="V40" s="17"/>
      <c r="W40" s="17"/>
      <c r="X40" s="17"/>
      <c r="Y40" s="17"/>
      <c r="Z40" s="17"/>
      <c r="AA40" s="17"/>
      <c r="AB40" s="17"/>
    </row>
    <row r="41" spans="2:28" s="5" customFormat="1" ht="23.25" customHeight="1" x14ac:dyDescent="0.25">
      <c r="H41" s="38">
        <f t="shared" si="7"/>
        <v>-1.8</v>
      </c>
      <c r="I41" s="39"/>
      <c r="L41" s="17" t="s">
        <v>88</v>
      </c>
      <c r="M41" s="17">
        <v>4</v>
      </c>
      <c r="N41" s="17"/>
      <c r="O41" s="17"/>
      <c r="P41" s="17"/>
      <c r="Q41" s="17"/>
      <c r="R41" s="17"/>
      <c r="S41" s="17"/>
      <c r="T41" s="17"/>
      <c r="U41" s="17"/>
      <c r="V41" s="17"/>
      <c r="W41" s="17"/>
      <c r="X41" s="17"/>
      <c r="Y41" s="17"/>
      <c r="Z41" s="17"/>
      <c r="AA41" s="17"/>
      <c r="AB41" s="17"/>
    </row>
    <row r="42" spans="2:28" s="5" customFormat="1" ht="23.25" customHeight="1" x14ac:dyDescent="0.25">
      <c r="H42" s="38">
        <f t="shared" si="7"/>
        <v>-1.2</v>
      </c>
      <c r="I42" s="39"/>
      <c r="J42" s="36"/>
      <c r="K42" s="36"/>
      <c r="L42" s="17" t="s">
        <v>89</v>
      </c>
      <c r="M42" s="17">
        <v>-8</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-18</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11 métiers. À l'inverse, 4 métiers ne semblent pas du tout en tension (indicateur inférieur à -1). Dans ce domaine, l'indicateur de tension est de 2.</v>
      </c>
      <c r="C45" s="96"/>
      <c r="D45" s="96"/>
      <c r="E45" s="96"/>
      <c r="F45" s="96"/>
      <c r="G45" s="96"/>
      <c r="H45" s="96"/>
      <c r="J45" s="36"/>
      <c r="K45" s="36"/>
      <c r="L45" s="17" t="s">
        <v>92</v>
      </c>
      <c r="M45" s="17">
        <v>6</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Vernon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168</v>
      </c>
      <c r="C51" s="60">
        <v>5</v>
      </c>
      <c r="D51" s="60">
        <v>2</v>
      </c>
      <c r="E51" s="60">
        <v>2</v>
      </c>
      <c r="F51" s="60">
        <v>3</v>
      </c>
      <c r="G51" s="60">
        <v>4</v>
      </c>
      <c r="H51" s="60">
        <v>3</v>
      </c>
      <c r="L51" s="17"/>
      <c r="M51" s="17"/>
      <c r="N51" s="17"/>
      <c r="O51" s="17"/>
      <c r="P51" s="17"/>
      <c r="Q51" s="17"/>
    </row>
    <row r="52" spans="1:17" ht="24.75" customHeight="1" x14ac:dyDescent="0.25">
      <c r="A52" s="57" t="s">
        <v>27</v>
      </c>
      <c r="B52" s="61" t="s">
        <v>211</v>
      </c>
      <c r="C52" s="62">
        <v>5</v>
      </c>
      <c r="D52" s="62">
        <v>3</v>
      </c>
      <c r="E52" s="62">
        <v>1</v>
      </c>
      <c r="F52" s="62">
        <v>2</v>
      </c>
      <c r="G52" s="62">
        <v>5</v>
      </c>
      <c r="H52" s="62">
        <v>3</v>
      </c>
      <c r="L52" s="17"/>
      <c r="M52" s="17"/>
      <c r="N52" s="17"/>
      <c r="O52" s="17"/>
      <c r="P52" s="17"/>
      <c r="Q52" s="17"/>
    </row>
    <row r="53" spans="1:17" ht="24.75" customHeight="1" x14ac:dyDescent="0.25">
      <c r="A53" s="57" t="s">
        <v>25</v>
      </c>
      <c r="B53" s="61" t="s">
        <v>190</v>
      </c>
      <c r="C53" s="62">
        <v>5</v>
      </c>
      <c r="D53" s="62">
        <v>4</v>
      </c>
      <c r="E53" s="62">
        <v>3</v>
      </c>
      <c r="F53" s="62">
        <v>4</v>
      </c>
      <c r="G53" s="62">
        <v>1</v>
      </c>
      <c r="H53" s="62">
        <v>3</v>
      </c>
      <c r="L53" s="17"/>
      <c r="M53" s="17"/>
      <c r="N53" s="17"/>
      <c r="O53" s="17"/>
      <c r="P53" s="17"/>
      <c r="Q53" s="17"/>
    </row>
    <row r="54" spans="1:17" ht="24.75" customHeight="1" x14ac:dyDescent="0.25">
      <c r="A54" s="57" t="s">
        <v>24</v>
      </c>
      <c r="B54" s="61" t="s">
        <v>170</v>
      </c>
      <c r="C54" s="62">
        <v>3</v>
      </c>
      <c r="D54" s="62">
        <v>2</v>
      </c>
      <c r="E54" s="62">
        <v>3</v>
      </c>
      <c r="F54" s="62">
        <v>3</v>
      </c>
      <c r="G54" s="62">
        <v>4</v>
      </c>
      <c r="H54" s="62">
        <v>4</v>
      </c>
      <c r="L54" s="17"/>
      <c r="M54" s="17"/>
      <c r="N54" s="17"/>
      <c r="O54" s="17"/>
      <c r="P54" s="17"/>
      <c r="Q54" s="17"/>
    </row>
    <row r="55" spans="1:17" ht="24.75" customHeight="1" x14ac:dyDescent="0.25">
      <c r="A55" s="57" t="s">
        <v>23</v>
      </c>
      <c r="B55" s="61" t="s">
        <v>197</v>
      </c>
      <c r="C55" s="62">
        <v>3</v>
      </c>
      <c r="D55" s="62">
        <v>3</v>
      </c>
      <c r="E55" s="62">
        <v>1</v>
      </c>
      <c r="F55" s="62">
        <v>1</v>
      </c>
      <c r="G55" s="62">
        <v>2</v>
      </c>
      <c r="H55" s="62">
        <v>2</v>
      </c>
      <c r="L55" s="17"/>
      <c r="M55" s="17"/>
      <c r="N55" s="17"/>
      <c r="O55" s="17"/>
      <c r="P55" s="17"/>
      <c r="Q55" s="17"/>
    </row>
    <row r="56" spans="1:17" ht="24.75" customHeight="1" x14ac:dyDescent="0.25">
      <c r="A56" s="57" t="s">
        <v>22</v>
      </c>
      <c r="B56" s="61" t="s">
        <v>204</v>
      </c>
      <c r="C56" s="62">
        <v>4</v>
      </c>
      <c r="D56" s="62">
        <v>4</v>
      </c>
      <c r="E56" s="62">
        <v>2</v>
      </c>
      <c r="F56" s="62">
        <v>4</v>
      </c>
      <c r="G56" s="62">
        <v>2</v>
      </c>
      <c r="H56" s="62">
        <v>5</v>
      </c>
      <c r="L56" s="17"/>
      <c r="M56" s="17"/>
      <c r="N56" s="17"/>
      <c r="O56" s="17"/>
      <c r="P56" s="17"/>
      <c r="Q56" s="17"/>
    </row>
    <row r="57" spans="1:17" ht="24.75" customHeight="1" x14ac:dyDescent="0.25">
      <c r="A57" s="57" t="s">
        <v>21</v>
      </c>
      <c r="B57" s="61" t="s">
        <v>203</v>
      </c>
      <c r="C57" s="62">
        <v>2</v>
      </c>
      <c r="D57" s="62">
        <v>2</v>
      </c>
      <c r="E57" s="62">
        <v>1</v>
      </c>
      <c r="F57" s="62">
        <v>2</v>
      </c>
      <c r="G57" s="62">
        <v>2</v>
      </c>
      <c r="H57" s="62">
        <v>2</v>
      </c>
      <c r="L57" s="17"/>
      <c r="M57" s="17"/>
      <c r="N57" s="17"/>
      <c r="O57" s="17"/>
      <c r="P57" s="17"/>
      <c r="Q57" s="17"/>
    </row>
    <row r="58" spans="1:17" ht="24.75" customHeight="1" x14ac:dyDescent="0.25">
      <c r="A58" s="57" t="s">
        <v>20</v>
      </c>
      <c r="B58" s="61" t="s">
        <v>209</v>
      </c>
      <c r="C58" s="62">
        <v>5</v>
      </c>
      <c r="D58" s="62">
        <v>3</v>
      </c>
      <c r="E58" s="62">
        <v>3</v>
      </c>
      <c r="F58" s="62">
        <v>1</v>
      </c>
      <c r="G58" s="62">
        <v>1</v>
      </c>
      <c r="H58" s="62">
        <v>4</v>
      </c>
      <c r="L58" s="17"/>
      <c r="M58" s="17"/>
      <c r="N58" s="17"/>
      <c r="O58" s="17"/>
      <c r="P58" s="17"/>
      <c r="Q58" s="17"/>
    </row>
    <row r="59" spans="1:17" ht="24.75" customHeight="1" x14ac:dyDescent="0.25">
      <c r="A59" s="57" t="s">
        <v>19</v>
      </c>
      <c r="B59" s="61" t="s">
        <v>221</v>
      </c>
      <c r="C59" s="62">
        <v>2</v>
      </c>
      <c r="D59" s="62">
        <v>2</v>
      </c>
      <c r="E59" s="62">
        <v>1</v>
      </c>
      <c r="F59" s="62">
        <v>2</v>
      </c>
      <c r="G59" s="62">
        <v>5</v>
      </c>
      <c r="H59" s="62">
        <v>5</v>
      </c>
      <c r="L59" s="17"/>
      <c r="M59" s="17"/>
      <c r="N59" s="17"/>
      <c r="O59" s="17"/>
      <c r="P59" s="17"/>
      <c r="Q59" s="17"/>
    </row>
    <row r="60" spans="1:17" ht="24.75" customHeight="1" x14ac:dyDescent="0.25">
      <c r="A60" s="57" t="s">
        <v>18</v>
      </c>
      <c r="B60" s="61" t="s">
        <v>196</v>
      </c>
      <c r="C60" s="62">
        <v>2</v>
      </c>
      <c r="D60" s="62">
        <v>4</v>
      </c>
      <c r="E60" s="62">
        <v>3</v>
      </c>
      <c r="F60" s="62">
        <v>4</v>
      </c>
      <c r="G60" s="62">
        <v>4</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Vernon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Installation et maintenance d'équipements industriels et d'exploitation </v>
      </c>
      <c r="C69" s="63">
        <f>IF(N69=". ",0,IF(AND(N69&gt;0,N69&lt;5),"ND",N69))</f>
        <v>15</v>
      </c>
      <c r="D69" s="58">
        <f>IF(O69=". ",0,IF(AND(O69&gt;0,O69&lt;5),"ND",O69))</f>
        <v>34</v>
      </c>
      <c r="E69" s="64">
        <f t="shared" ref="E69:E78" si="9">IF(P69=". ",0,P69)</f>
        <v>131</v>
      </c>
      <c r="F69" s="65">
        <f>IF(OR(R69=0,R69=". "),"-",IF(P69=". ",0,P69)/R69-1)</f>
        <v>1.2203389830508473</v>
      </c>
      <c r="G69" s="58">
        <f>IF(Q69=". ",0,Q69)</f>
        <v>6</v>
      </c>
      <c r="H69" s="66">
        <f>IF(OR(S69=0,S69=". "),"-",IF(P69=". ",0,P69)/S69)</f>
        <v>3.7428571428571429</v>
      </c>
      <c r="L69" s="17"/>
      <c r="M69" s="17" t="s">
        <v>168</v>
      </c>
      <c r="N69" s="17">
        <v>15</v>
      </c>
      <c r="O69" s="17">
        <v>34</v>
      </c>
      <c r="P69" s="17">
        <v>131</v>
      </c>
      <c r="Q69" s="17">
        <v>6</v>
      </c>
      <c r="R69" s="17">
        <v>59</v>
      </c>
      <c r="S69" s="17">
        <v>35</v>
      </c>
    </row>
    <row r="70" spans="1:19" ht="24.75" customHeight="1" x14ac:dyDescent="0.25">
      <c r="A70" s="57" t="s">
        <v>27</v>
      </c>
      <c r="B70" s="61" t="str">
        <f t="shared" si="8"/>
        <v xml:space="preserve">Conduite de travaux du BTP </v>
      </c>
      <c r="C70" s="67">
        <f t="shared" ref="C70:D78" si="10">IF(N70=". ",0,IF(AND(N70&gt;0,N70&lt;5),"ND",N70))</f>
        <v>12</v>
      </c>
      <c r="D70" s="68">
        <f t="shared" si="10"/>
        <v>18</v>
      </c>
      <c r="E70" s="69">
        <f t="shared" si="9"/>
        <v>21</v>
      </c>
      <c r="F70" s="70">
        <f t="shared" ref="F70:F78" si="11">IF(OR(R70=0,R70=". "),"-",IF(P70=". ",0,P70)/R70-1)</f>
        <v>0.23529411764705888</v>
      </c>
      <c r="G70" s="68">
        <f t="shared" ref="G70:G78" si="12">IF(Q70=". ",0,Q70)</f>
        <v>1</v>
      </c>
      <c r="H70" s="71">
        <f t="shared" ref="H70:H78" si="13">IF(OR(S70=0,S70=". "),"-",IF(P70=". ",0,P70)/S70)</f>
        <v>0.91304347826086951</v>
      </c>
      <c r="L70" s="17"/>
      <c r="M70" s="17" t="s">
        <v>211</v>
      </c>
      <c r="N70" s="17">
        <v>12</v>
      </c>
      <c r="O70" s="17">
        <v>18</v>
      </c>
      <c r="P70" s="17">
        <v>21</v>
      </c>
      <c r="Q70" s="17">
        <v>1</v>
      </c>
      <c r="R70" s="17">
        <v>17</v>
      </c>
      <c r="S70" s="17">
        <v>23</v>
      </c>
    </row>
    <row r="71" spans="1:19" ht="24.75" customHeight="1" x14ac:dyDescent="0.25">
      <c r="A71" s="57" t="s">
        <v>25</v>
      </c>
      <c r="B71" s="61" t="str">
        <f t="shared" si="8"/>
        <v xml:space="preserve">Conduite de transport en commun sur route </v>
      </c>
      <c r="C71" s="67">
        <f t="shared" si="10"/>
        <v>15</v>
      </c>
      <c r="D71" s="68">
        <f t="shared" si="10"/>
        <v>33</v>
      </c>
      <c r="E71" s="69">
        <f t="shared" si="9"/>
        <v>71</v>
      </c>
      <c r="F71" s="70">
        <f t="shared" si="11"/>
        <v>0.77499999999999991</v>
      </c>
      <c r="G71" s="68">
        <f t="shared" si="12"/>
        <v>8</v>
      </c>
      <c r="H71" s="71">
        <f t="shared" si="13"/>
        <v>2.2903225806451615</v>
      </c>
      <c r="L71" s="17"/>
      <c r="M71" s="17" t="s">
        <v>190</v>
      </c>
      <c r="N71" s="17">
        <v>15</v>
      </c>
      <c r="O71" s="17">
        <v>33</v>
      </c>
      <c r="P71" s="17">
        <v>71</v>
      </c>
      <c r="Q71" s="17">
        <v>8</v>
      </c>
      <c r="R71" s="17">
        <v>40</v>
      </c>
      <c r="S71" s="17">
        <v>31</v>
      </c>
    </row>
    <row r="72" spans="1:19" ht="24.75" customHeight="1" x14ac:dyDescent="0.25">
      <c r="A72" s="57" t="s">
        <v>24</v>
      </c>
      <c r="B72" s="61" t="str">
        <f t="shared" si="8"/>
        <v xml:space="preserve">Installation et maintenance télécoms et courants faibles </v>
      </c>
      <c r="C72" s="67">
        <f t="shared" si="10"/>
        <v>17</v>
      </c>
      <c r="D72" s="68">
        <f t="shared" si="10"/>
        <v>27</v>
      </c>
      <c r="E72" s="69">
        <f t="shared" si="9"/>
        <v>25</v>
      </c>
      <c r="F72" s="70">
        <f t="shared" si="11"/>
        <v>0.66666666666666674</v>
      </c>
      <c r="G72" s="68">
        <f t="shared" si="12"/>
        <v>1</v>
      </c>
      <c r="H72" s="71">
        <f t="shared" si="13"/>
        <v>1</v>
      </c>
      <c r="L72" s="17"/>
      <c r="M72" s="17" t="s">
        <v>170</v>
      </c>
      <c r="N72" s="17">
        <v>17</v>
      </c>
      <c r="O72" s="17">
        <v>27</v>
      </c>
      <c r="P72" s="17">
        <v>25</v>
      </c>
      <c r="Q72" s="17">
        <v>1</v>
      </c>
      <c r="R72" s="17">
        <v>15</v>
      </c>
      <c r="S72" s="17">
        <v>25</v>
      </c>
    </row>
    <row r="73" spans="1:19" ht="24.75" customHeight="1" x14ac:dyDescent="0.25">
      <c r="A73" s="57" t="s">
        <v>23</v>
      </c>
      <c r="B73" s="61" t="str">
        <f t="shared" si="8"/>
        <v xml:space="preserve">Maintenance des bâtiments et des locaux </v>
      </c>
      <c r="C73" s="67">
        <f t="shared" si="10"/>
        <v>35</v>
      </c>
      <c r="D73" s="68">
        <f t="shared" si="10"/>
        <v>64</v>
      </c>
      <c r="E73" s="69">
        <f t="shared" si="9"/>
        <v>36</v>
      </c>
      <c r="F73" s="70">
        <f t="shared" si="11"/>
        <v>9.0909090909090828E-2</v>
      </c>
      <c r="G73" s="68">
        <f t="shared" si="12"/>
        <v>6</v>
      </c>
      <c r="H73" s="71">
        <f t="shared" si="13"/>
        <v>0.75</v>
      </c>
      <c r="L73" s="17"/>
      <c r="M73" s="17" t="s">
        <v>197</v>
      </c>
      <c r="N73" s="17">
        <v>35</v>
      </c>
      <c r="O73" s="17">
        <v>64</v>
      </c>
      <c r="P73" s="17">
        <v>36</v>
      </c>
      <c r="Q73" s="17">
        <v>6</v>
      </c>
      <c r="R73" s="17">
        <v>33</v>
      </c>
      <c r="S73" s="17">
        <v>48</v>
      </c>
    </row>
    <row r="74" spans="1:19" ht="24.75" customHeight="1" x14ac:dyDescent="0.25">
      <c r="A74" s="57" t="s">
        <v>22</v>
      </c>
      <c r="B74" s="61" t="str">
        <f t="shared" si="8"/>
        <v xml:space="preserve">Assistance auprès d'adultes </v>
      </c>
      <c r="C74" s="67">
        <f t="shared" si="10"/>
        <v>41</v>
      </c>
      <c r="D74" s="68">
        <f t="shared" si="10"/>
        <v>80</v>
      </c>
      <c r="E74" s="69">
        <f t="shared" si="9"/>
        <v>281</v>
      </c>
      <c r="F74" s="70">
        <f t="shared" si="11"/>
        <v>3.9298245614035086</v>
      </c>
      <c r="G74" s="68">
        <f t="shared" si="12"/>
        <v>10</v>
      </c>
      <c r="H74" s="71">
        <f t="shared" si="13"/>
        <v>1.9788732394366197</v>
      </c>
      <c r="L74" s="17"/>
      <c r="M74" s="17" t="s">
        <v>204</v>
      </c>
      <c r="N74" s="17">
        <v>41</v>
      </c>
      <c r="O74" s="17">
        <v>80</v>
      </c>
      <c r="P74" s="17">
        <v>281</v>
      </c>
      <c r="Q74" s="17">
        <v>10</v>
      </c>
      <c r="R74" s="17">
        <v>57</v>
      </c>
      <c r="S74" s="17">
        <v>142</v>
      </c>
    </row>
    <row r="75" spans="1:19" ht="24.75" customHeight="1" x14ac:dyDescent="0.25">
      <c r="A75" s="57" t="s">
        <v>21</v>
      </c>
      <c r="B75" s="61" t="str">
        <f t="shared" si="8"/>
        <v xml:space="preserve">Vente en décoration et équipement du foyer </v>
      </c>
      <c r="C75" s="67">
        <f t="shared" si="10"/>
        <v>33</v>
      </c>
      <c r="D75" s="68">
        <f t="shared" si="10"/>
        <v>48</v>
      </c>
      <c r="E75" s="69">
        <f t="shared" si="9"/>
        <v>39</v>
      </c>
      <c r="F75" s="70">
        <f t="shared" si="11"/>
        <v>-0.15217391304347827</v>
      </c>
      <c r="G75" s="68">
        <f t="shared" si="12"/>
        <v>5</v>
      </c>
      <c r="H75" s="71">
        <f t="shared" si="13"/>
        <v>0.59090909090909094</v>
      </c>
      <c r="L75" s="17"/>
      <c r="M75" s="17" t="s">
        <v>203</v>
      </c>
      <c r="N75" s="17">
        <v>33</v>
      </c>
      <c r="O75" s="17">
        <v>48</v>
      </c>
      <c r="P75" s="17">
        <v>39</v>
      </c>
      <c r="Q75" s="17">
        <v>5</v>
      </c>
      <c r="R75" s="17">
        <v>46</v>
      </c>
      <c r="S75" s="17">
        <v>66</v>
      </c>
    </row>
    <row r="76" spans="1:19" ht="24.75" customHeight="1" x14ac:dyDescent="0.25">
      <c r="A76" s="57" t="s">
        <v>20</v>
      </c>
      <c r="B76" s="61" t="str">
        <f t="shared" si="8"/>
        <v xml:space="preserve">Services domestiques </v>
      </c>
      <c r="C76" s="67">
        <f t="shared" si="10"/>
        <v>77</v>
      </c>
      <c r="D76" s="68">
        <f t="shared" si="10"/>
        <v>190</v>
      </c>
      <c r="E76" s="69">
        <f t="shared" si="9"/>
        <v>501</v>
      </c>
      <c r="F76" s="70">
        <f t="shared" si="11"/>
        <v>2.1910828025477707</v>
      </c>
      <c r="G76" s="68">
        <f t="shared" si="12"/>
        <v>14</v>
      </c>
      <c r="H76" s="71">
        <f t="shared" si="13"/>
        <v>2.2168141592920354</v>
      </c>
      <c r="L76" s="17"/>
      <c r="M76" s="17" t="s">
        <v>209</v>
      </c>
      <c r="N76" s="17">
        <v>77</v>
      </c>
      <c r="O76" s="17">
        <v>190</v>
      </c>
      <c r="P76" s="17">
        <v>501</v>
      </c>
      <c r="Q76" s="17">
        <v>14</v>
      </c>
      <c r="R76" s="17">
        <v>157</v>
      </c>
      <c r="S76" s="17">
        <v>226</v>
      </c>
    </row>
    <row r="77" spans="1:19" ht="24.75" customHeight="1" x14ac:dyDescent="0.25">
      <c r="A77" s="57" t="s">
        <v>19</v>
      </c>
      <c r="B77" s="61" t="str">
        <f t="shared" si="8"/>
        <v xml:space="preserve">Maintenance informatique et bureautique </v>
      </c>
      <c r="C77" s="67">
        <f t="shared" si="10"/>
        <v>15</v>
      </c>
      <c r="D77" s="68">
        <f t="shared" si="10"/>
        <v>24</v>
      </c>
      <c r="E77" s="69">
        <f t="shared" si="9"/>
        <v>4</v>
      </c>
      <c r="F77" s="70">
        <f t="shared" si="11"/>
        <v>1</v>
      </c>
      <c r="G77" s="68">
        <f t="shared" si="12"/>
        <v>0</v>
      </c>
      <c r="H77" s="71">
        <f t="shared" si="13"/>
        <v>0.11764705882352941</v>
      </c>
      <c r="L77" s="17"/>
      <c r="M77" s="17" t="s">
        <v>221</v>
      </c>
      <c r="N77" s="17">
        <v>15</v>
      </c>
      <c r="O77" s="17">
        <v>24</v>
      </c>
      <c r="P77" s="17">
        <v>4</v>
      </c>
      <c r="Q77" s="17" t="s">
        <v>95</v>
      </c>
      <c r="R77" s="17">
        <v>2</v>
      </c>
      <c r="S77" s="17">
        <v>34</v>
      </c>
    </row>
    <row r="78" spans="1:19" ht="24.75" customHeight="1" x14ac:dyDescent="0.25">
      <c r="A78" s="57" t="s">
        <v>18</v>
      </c>
      <c r="B78" s="61" t="str">
        <f t="shared" si="8"/>
        <v xml:space="preserve">Conduite de transport de marchandises sur longue distance </v>
      </c>
      <c r="C78" s="67">
        <f t="shared" si="10"/>
        <v>38</v>
      </c>
      <c r="D78" s="68">
        <f t="shared" si="10"/>
        <v>77</v>
      </c>
      <c r="E78" s="69">
        <f t="shared" si="9"/>
        <v>77</v>
      </c>
      <c r="F78" s="70">
        <f t="shared" si="11"/>
        <v>0.75</v>
      </c>
      <c r="G78" s="68">
        <f t="shared" si="12"/>
        <v>4</v>
      </c>
      <c r="H78" s="71">
        <f t="shared" si="13"/>
        <v>0.79381443298969068</v>
      </c>
      <c r="L78" s="17"/>
      <c r="M78" s="17" t="s">
        <v>196</v>
      </c>
      <c r="N78" s="17">
        <v>38</v>
      </c>
      <c r="O78" s="17">
        <v>77</v>
      </c>
      <c r="P78" s="17">
        <v>77</v>
      </c>
      <c r="Q78" s="17">
        <v>4</v>
      </c>
      <c r="R78" s="17">
        <v>44</v>
      </c>
      <c r="S78" s="17">
        <v>97</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59" priority="6" operator="equal">
      <formula>5</formula>
    </cfRule>
    <cfRule type="cellIs" dxfId="158" priority="7" operator="equal">
      <formula>4</formula>
    </cfRule>
    <cfRule type="cellIs" dxfId="157" priority="8" operator="equal">
      <formula>3</formula>
    </cfRule>
    <cfRule type="cellIs" dxfId="156" priority="9" operator="equal">
      <formula>2</formula>
    </cfRule>
    <cfRule type="cellIs" dxfId="155" priority="10" operator="equal">
      <formula>1</formula>
    </cfRule>
  </conditionalFormatting>
  <conditionalFormatting sqref="F51:F60">
    <cfRule type="cellIs" dxfId="154" priority="1" operator="equal">
      <formula>5</formula>
    </cfRule>
    <cfRule type="cellIs" dxfId="153" priority="2" operator="equal">
      <formula>4</formula>
    </cfRule>
    <cfRule type="cellIs" dxfId="152" priority="3" operator="equal">
      <formula>3</formula>
    </cfRule>
    <cfRule type="cellIs" dxfId="151" priority="4" operator="equal">
      <formula>2</formula>
    </cfRule>
    <cfRule type="cellIs" dxfId="150" priority="5" operator="equal">
      <formula>1</formula>
    </cfRule>
  </conditionalFormatting>
  <pageMargins left="0.25" right="0.25" top="0.75" bottom="0.75" header="0.3" footer="0.3"/>
  <pageSetup paperSize="9" orientation="portrait"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152</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13</v>
      </c>
      <c r="N17" s="5">
        <v>3</v>
      </c>
      <c r="O17" s="5">
        <v>5</v>
      </c>
      <c r="P17" s="5">
        <v>9</v>
      </c>
      <c r="Q17" s="5">
        <v>0</v>
      </c>
      <c r="R17" s="22">
        <f>Q17/SUM(M17:Q17)+0.0000001</f>
        <v>9.9999999999999995E-8</v>
      </c>
      <c r="S17" s="11" t="s">
        <v>3</v>
      </c>
      <c r="T17" s="17">
        <v>1</v>
      </c>
      <c r="U17" s="21">
        <f>LARGE($R$17:$R$30,T17)</f>
        <v>0.23404335319148936</v>
      </c>
      <c r="V17" s="17" t="str">
        <f>VLOOKUP(U17,$R$17:$S$30,2,FALSE)</f>
        <v>Industrie</v>
      </c>
      <c r="W17" s="41">
        <f>VLOOKUP(VLOOKUP(V17,$T$2:$U$15,2,FALSE),$L$17:$Q$31,2,FALSE)</f>
        <v>27</v>
      </c>
      <c r="X17" s="41">
        <f>VLOOKUP(VLOOKUP(V17,$T$2:$U$15,2,FALSE),$L$17:$Q$31,3,FALSE)</f>
        <v>8</v>
      </c>
      <c r="Y17" s="41">
        <f>VLOOKUP(VLOOKUP(V17,$T$2:$U$15,2,FALSE),$L$17:$Q$31,4,FALSE)</f>
        <v>17</v>
      </c>
      <c r="Z17" s="41">
        <f t="shared" ref="Z17:Z30" si="0">VLOOKUP(VLOOKUP(V17,$T$2:$U$15,2,FALSE),$L$17:$Q$31,5,FALSE)</f>
        <v>20</v>
      </c>
      <c r="AA17" s="41">
        <f t="shared" ref="AA17:AA30" si="1">VLOOKUP(VLOOKUP(V17,$T$2:$U$15,2,FALSE),$L$17:$Q$31,6,FALSE)</f>
        <v>22</v>
      </c>
      <c r="AG17" s="25"/>
      <c r="AH17" s="25"/>
      <c r="AI17" s="25"/>
    </row>
    <row r="18" spans="1:35" x14ac:dyDescent="0.25">
      <c r="A18" s="94"/>
      <c r="B18" s="94"/>
      <c r="C18" s="94"/>
      <c r="D18" s="94"/>
      <c r="E18" s="94"/>
      <c r="F18" s="94"/>
      <c r="G18" s="94"/>
      <c r="H18" s="94"/>
      <c r="I18" s="25"/>
      <c r="J18" s="25"/>
      <c r="K18" s="11"/>
      <c r="L18" s="17" t="s">
        <v>80</v>
      </c>
      <c r="M18" s="17">
        <v>14</v>
      </c>
      <c r="N18" s="17">
        <v>0</v>
      </c>
      <c r="O18" s="17">
        <v>1</v>
      </c>
      <c r="P18" s="17">
        <v>3</v>
      </c>
      <c r="Q18" s="17">
        <v>1</v>
      </c>
      <c r="R18" s="22">
        <f>Q18/SUM(M18:Q18)+0.0000002</f>
        <v>5.2631778947368417E-2</v>
      </c>
      <c r="S18" s="11" t="s">
        <v>4</v>
      </c>
      <c r="T18" s="17">
        <v>2</v>
      </c>
      <c r="U18" s="21">
        <f t="shared" ref="U18:U30" si="2">LARGE($R$17:$R$30,T18)</f>
        <v>0.21052691578947366</v>
      </c>
      <c r="V18" s="17" t="str">
        <f t="shared" ref="V18:V30" si="3">VLOOKUP(U18,$R$17:$S$30,2,FALSE)</f>
        <v>Construction, bâtiment et travaux publics</v>
      </c>
      <c r="W18" s="41">
        <f>VLOOKUP(VLOOKUP(V18,$T$2:$U$15,2,FALSE),$L$17:$Q$30,2,FALSE)</f>
        <v>4</v>
      </c>
      <c r="X18" s="41">
        <f t="shared" ref="X18:X30" si="4">VLOOKUP(VLOOKUP(V18,$T$2:$U$15,2,FALSE),$L$17:$Q$30,3,FALSE)</f>
        <v>2</v>
      </c>
      <c r="Y18" s="41">
        <f t="shared" ref="Y18:Y30" si="5">VLOOKUP(VLOOKUP(V18,$T$2:$U$15,2,FALSE),$L$17:$Q$30,4,FALSE)</f>
        <v>3</v>
      </c>
      <c r="Z18" s="41">
        <f t="shared" si="0"/>
        <v>21</v>
      </c>
      <c r="AA18" s="41">
        <f t="shared" si="1"/>
        <v>8</v>
      </c>
      <c r="AG18" s="25"/>
      <c r="AH18" s="25"/>
      <c r="AI18" s="25"/>
    </row>
    <row r="19" spans="1:35" ht="9.75" customHeight="1" x14ac:dyDescent="0.25">
      <c r="A19" s="94"/>
      <c r="B19" s="94"/>
      <c r="C19" s="94"/>
      <c r="D19" s="94"/>
      <c r="E19" s="94"/>
      <c r="F19" s="94"/>
      <c r="G19" s="94"/>
      <c r="H19" s="94"/>
      <c r="I19" s="25"/>
      <c r="J19" s="25"/>
      <c r="K19" s="11"/>
      <c r="L19" s="17" t="s">
        <v>81</v>
      </c>
      <c r="M19" s="17">
        <v>8</v>
      </c>
      <c r="N19" s="17">
        <v>2</v>
      </c>
      <c r="O19" s="17">
        <v>3</v>
      </c>
      <c r="P19" s="17">
        <v>10</v>
      </c>
      <c r="Q19" s="17">
        <v>2</v>
      </c>
      <c r="R19" s="22">
        <f>Q19/SUM(M19:Q19)+0.0000003</f>
        <v>8.0000299999999996E-2</v>
      </c>
      <c r="S19" s="11" t="s">
        <v>5</v>
      </c>
      <c r="T19" s="17">
        <v>3</v>
      </c>
      <c r="U19" s="21">
        <f t="shared" si="2"/>
        <v>0.13043528260869564</v>
      </c>
      <c r="V19" s="17" t="str">
        <f t="shared" si="3"/>
        <v>Communication, média et multimédia</v>
      </c>
      <c r="W19" s="41">
        <f t="shared" ref="W19:W30" si="6">VLOOKUP(VLOOKUP(V19,$T$2:$U$15,2,FALSE),$L$17:$Q$30,2,FALSE)</f>
        <v>18</v>
      </c>
      <c r="X19" s="41">
        <f t="shared" si="4"/>
        <v>0</v>
      </c>
      <c r="Y19" s="41">
        <f t="shared" si="5"/>
        <v>0</v>
      </c>
      <c r="Z19" s="41">
        <f t="shared" si="0"/>
        <v>2</v>
      </c>
      <c r="AA19" s="41">
        <f t="shared" si="1"/>
        <v>3</v>
      </c>
      <c r="AG19" s="25"/>
      <c r="AH19" s="25"/>
      <c r="AI19" s="25"/>
    </row>
    <row r="20" spans="1:35" ht="18.75" customHeight="1" x14ac:dyDescent="0.25">
      <c r="E20" s="19"/>
      <c r="I20" s="25"/>
      <c r="J20" s="25"/>
      <c r="K20" s="11"/>
      <c r="L20" s="17" t="s">
        <v>82</v>
      </c>
      <c r="M20" s="17">
        <v>18</v>
      </c>
      <c r="N20" s="17">
        <v>6</v>
      </c>
      <c r="O20" s="17">
        <v>12</v>
      </c>
      <c r="P20" s="17">
        <v>2</v>
      </c>
      <c r="Q20" s="17">
        <v>1</v>
      </c>
      <c r="R20" s="22">
        <f>Q20/SUM(M20:Q20)+0.0000004</f>
        <v>2.5641425641025641E-2</v>
      </c>
      <c r="S20" s="11" t="s">
        <v>6</v>
      </c>
      <c r="T20" s="17">
        <v>4</v>
      </c>
      <c r="U20" s="21">
        <f t="shared" si="2"/>
        <v>0.10714375714285714</v>
      </c>
      <c r="V20" s="17" t="str">
        <f t="shared" si="3"/>
        <v>Installation et maintenance</v>
      </c>
      <c r="W20" s="41">
        <f t="shared" si="6"/>
        <v>5</v>
      </c>
      <c r="X20" s="41">
        <f t="shared" si="4"/>
        <v>1</v>
      </c>
      <c r="Y20" s="41">
        <f t="shared" si="5"/>
        <v>4</v>
      </c>
      <c r="Z20" s="41">
        <f t="shared" si="0"/>
        <v>15</v>
      </c>
      <c r="AA20" s="41">
        <f t="shared" si="1"/>
        <v>3</v>
      </c>
      <c r="AG20" s="25"/>
      <c r="AH20" s="25"/>
      <c r="AI20" s="25"/>
    </row>
    <row r="21" spans="1:35" ht="16.5" customHeight="1" x14ac:dyDescent="0.3">
      <c r="B21" s="46" t="s">
        <v>179</v>
      </c>
      <c r="E21" s="19"/>
      <c r="I21" s="25"/>
      <c r="J21" s="25"/>
      <c r="K21" s="11"/>
      <c r="L21" s="17" t="s">
        <v>83</v>
      </c>
      <c r="M21" s="17">
        <v>18</v>
      </c>
      <c r="N21" s="17">
        <v>0</v>
      </c>
      <c r="O21" s="17">
        <v>0</v>
      </c>
      <c r="P21" s="17">
        <v>2</v>
      </c>
      <c r="Q21" s="17">
        <v>3</v>
      </c>
      <c r="R21" s="22">
        <f>Q21/SUM(M21:Q21)+0.0000005</f>
        <v>0.13043528260869564</v>
      </c>
      <c r="S21" s="11" t="s">
        <v>7</v>
      </c>
      <c r="T21" s="17">
        <v>5</v>
      </c>
      <c r="U21" s="21">
        <f t="shared" si="2"/>
        <v>9.3751000000000001E-2</v>
      </c>
      <c r="V21" s="17" t="str">
        <f t="shared" si="3"/>
        <v>Santé</v>
      </c>
      <c r="W21" s="41">
        <f t="shared" si="6"/>
        <v>15</v>
      </c>
      <c r="X21" s="41">
        <f t="shared" si="4"/>
        <v>1</v>
      </c>
      <c r="Y21" s="41">
        <f t="shared" si="5"/>
        <v>4</v>
      </c>
      <c r="Z21" s="41">
        <f t="shared" si="0"/>
        <v>9</v>
      </c>
      <c r="AA21" s="41">
        <f t="shared" si="1"/>
        <v>3</v>
      </c>
      <c r="AG21" s="25"/>
      <c r="AH21" s="25"/>
      <c r="AI21" s="25"/>
    </row>
    <row r="22" spans="1:35" ht="16.5" customHeight="1" x14ac:dyDescent="0.25">
      <c r="E22" s="19"/>
      <c r="I22" s="25"/>
      <c r="J22" s="25"/>
      <c r="K22" s="11"/>
      <c r="L22" s="17" t="s">
        <v>84</v>
      </c>
      <c r="M22" s="17">
        <v>4</v>
      </c>
      <c r="N22" s="17">
        <v>2</v>
      </c>
      <c r="O22" s="17">
        <v>3</v>
      </c>
      <c r="P22" s="17">
        <v>21</v>
      </c>
      <c r="Q22" s="17">
        <v>8</v>
      </c>
      <c r="R22" s="22">
        <f>Q22/SUM(M22:Q22)+0.0000006</f>
        <v>0.21052691578947366</v>
      </c>
      <c r="S22" s="11" t="s">
        <v>8</v>
      </c>
      <c r="T22" s="17">
        <v>6</v>
      </c>
      <c r="U22" s="21">
        <f t="shared" si="2"/>
        <v>8.0000299999999996E-2</v>
      </c>
      <c r="V22" s="17" t="str">
        <f t="shared" si="3"/>
        <v>Banque, assurance, immobilier</v>
      </c>
      <c r="W22" s="41">
        <f t="shared" si="6"/>
        <v>8</v>
      </c>
      <c r="X22" s="41">
        <f t="shared" si="4"/>
        <v>2</v>
      </c>
      <c r="Y22" s="41">
        <f t="shared" si="5"/>
        <v>3</v>
      </c>
      <c r="Z22" s="41">
        <f t="shared" si="0"/>
        <v>10</v>
      </c>
      <c r="AA22" s="41">
        <f t="shared" si="1"/>
        <v>2</v>
      </c>
      <c r="AG22" s="25"/>
      <c r="AH22" s="25"/>
      <c r="AI22" s="25"/>
    </row>
    <row r="23" spans="1:35" ht="16.5" customHeight="1" x14ac:dyDescent="0.25">
      <c r="B23" t="s">
        <v>114</v>
      </c>
      <c r="H23" s="95"/>
      <c r="I23" s="25"/>
      <c r="J23" s="25"/>
      <c r="K23" s="11"/>
      <c r="L23" s="17" t="s">
        <v>85</v>
      </c>
      <c r="M23" s="17">
        <v>20</v>
      </c>
      <c r="N23" s="17">
        <v>4</v>
      </c>
      <c r="O23" s="17">
        <v>5</v>
      </c>
      <c r="P23" s="17">
        <v>1</v>
      </c>
      <c r="Q23" s="17">
        <v>0</v>
      </c>
      <c r="R23" s="22">
        <f>Q23/SUM(M23:Q23)+0.0000007</f>
        <v>6.9999999999999997E-7</v>
      </c>
      <c r="S23" s="11" t="s">
        <v>9</v>
      </c>
      <c r="T23" s="17">
        <v>7</v>
      </c>
      <c r="U23" s="21">
        <f t="shared" si="2"/>
        <v>5.2631778947368417E-2</v>
      </c>
      <c r="V23" s="17" t="str">
        <f t="shared" si="3"/>
        <v>Arts et façonnage d'ouvrages d'art</v>
      </c>
      <c r="W23" s="41">
        <f t="shared" si="6"/>
        <v>14</v>
      </c>
      <c r="X23" s="41">
        <f t="shared" si="4"/>
        <v>0</v>
      </c>
      <c r="Y23" s="41">
        <f t="shared" si="5"/>
        <v>1</v>
      </c>
      <c r="Z23" s="41">
        <f t="shared" si="0"/>
        <v>3</v>
      </c>
      <c r="AA23" s="41">
        <f t="shared" si="1"/>
        <v>1</v>
      </c>
      <c r="AG23" s="25"/>
      <c r="AH23" s="25"/>
      <c r="AI23" s="25"/>
    </row>
    <row r="24" spans="1:35" ht="6.75" customHeight="1" x14ac:dyDescent="0.25">
      <c r="H24" s="95"/>
      <c r="I24" s="25"/>
      <c r="J24" s="25"/>
      <c r="K24" s="11"/>
      <c r="L24" s="17" t="s">
        <v>86</v>
      </c>
      <c r="M24" s="17">
        <v>27</v>
      </c>
      <c r="N24" s="17">
        <v>8</v>
      </c>
      <c r="O24" s="17">
        <v>17</v>
      </c>
      <c r="P24" s="17">
        <v>20</v>
      </c>
      <c r="Q24" s="17">
        <v>22</v>
      </c>
      <c r="R24" s="22">
        <f>Q24/SUM(M24:Q24)+0.0000008</f>
        <v>0.23404335319148936</v>
      </c>
      <c r="S24" s="11" t="s">
        <v>1</v>
      </c>
      <c r="T24" s="17">
        <v>8</v>
      </c>
      <c r="U24" s="21">
        <f t="shared" si="2"/>
        <v>2.8170114084507043E-2</v>
      </c>
      <c r="V24" s="17" t="str">
        <f t="shared" si="3"/>
        <v>Services à la personne et à la collectivité</v>
      </c>
      <c r="W24" s="41">
        <f t="shared" si="6"/>
        <v>43</v>
      </c>
      <c r="X24" s="41">
        <f t="shared" si="4"/>
        <v>4</v>
      </c>
      <c r="Y24" s="41">
        <f t="shared" si="5"/>
        <v>6</v>
      </c>
      <c r="Z24" s="41">
        <f t="shared" si="0"/>
        <v>16</v>
      </c>
      <c r="AA24" s="41">
        <f t="shared" si="1"/>
        <v>2</v>
      </c>
      <c r="AG24" s="25"/>
      <c r="AH24" s="25"/>
      <c r="AI24" s="25"/>
    </row>
    <row r="25" spans="1:35" ht="12.75" customHeight="1" x14ac:dyDescent="0.25">
      <c r="A25" s="9" t="s">
        <v>36</v>
      </c>
      <c r="B25" s="12" t="s">
        <v>115</v>
      </c>
      <c r="G25" s="33"/>
      <c r="H25" s="95"/>
      <c r="I25" s="25"/>
      <c r="J25" s="25"/>
      <c r="K25" s="11"/>
      <c r="L25" s="17" t="s">
        <v>87</v>
      </c>
      <c r="M25" s="17">
        <v>5</v>
      </c>
      <c r="N25" s="17">
        <v>1</v>
      </c>
      <c r="O25" s="17">
        <v>4</v>
      </c>
      <c r="P25" s="17">
        <v>15</v>
      </c>
      <c r="Q25" s="17">
        <v>3</v>
      </c>
      <c r="R25" s="22">
        <f>Q25/SUM(M25:Q25)+0.0000009</f>
        <v>0.10714375714285714</v>
      </c>
      <c r="S25" s="11" t="s">
        <v>10</v>
      </c>
      <c r="T25" s="17">
        <v>9</v>
      </c>
      <c r="U25" s="21">
        <f t="shared" si="2"/>
        <v>2.5641425641025641E-2</v>
      </c>
      <c r="V25" s="17" t="str">
        <f t="shared" si="3"/>
        <v>Commerce, vente et grande distribution</v>
      </c>
      <c r="W25" s="41">
        <f t="shared" si="6"/>
        <v>18</v>
      </c>
      <c r="X25" s="41">
        <f t="shared" si="4"/>
        <v>6</v>
      </c>
      <c r="Y25" s="41">
        <f t="shared" si="5"/>
        <v>12</v>
      </c>
      <c r="Z25" s="41">
        <f t="shared" si="0"/>
        <v>2</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15</v>
      </c>
      <c r="N26" s="17">
        <v>1</v>
      </c>
      <c r="O26" s="17">
        <v>4</v>
      </c>
      <c r="P26" s="17">
        <v>9</v>
      </c>
      <c r="Q26" s="17">
        <v>3</v>
      </c>
      <c r="R26" s="22">
        <f>Q26/SUM(M26:Q26)+0.000001</f>
        <v>9.3751000000000001E-2</v>
      </c>
      <c r="S26" s="11" t="s">
        <v>11</v>
      </c>
      <c r="T26" s="17">
        <v>10</v>
      </c>
      <c r="U26" s="21">
        <f t="shared" si="2"/>
        <v>2.2728572727272727E-2</v>
      </c>
      <c r="V26" s="17" t="str">
        <f t="shared" si="3"/>
        <v>Support à l'entreprise</v>
      </c>
      <c r="W26" s="41">
        <f t="shared" si="6"/>
        <v>22</v>
      </c>
      <c r="X26" s="41">
        <f t="shared" si="4"/>
        <v>2</v>
      </c>
      <c r="Y26" s="41">
        <f t="shared" si="5"/>
        <v>6</v>
      </c>
      <c r="Z26" s="41">
        <f t="shared" si="0"/>
        <v>13</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43</v>
      </c>
      <c r="N27" s="17">
        <v>4</v>
      </c>
      <c r="O27" s="17">
        <v>6</v>
      </c>
      <c r="P27" s="17">
        <v>16</v>
      </c>
      <c r="Q27" s="17">
        <v>2</v>
      </c>
      <c r="R27" s="22">
        <f>Q27/SUM(M27:Q27)+0.0000011</f>
        <v>2.8170114084507043E-2</v>
      </c>
      <c r="S27" s="11" t="s">
        <v>12</v>
      </c>
      <c r="T27" s="17">
        <v>11</v>
      </c>
      <c r="U27" s="21">
        <f t="shared" si="2"/>
        <v>1.3999999999999999E-6</v>
      </c>
      <c r="V27" s="17" t="str">
        <f t="shared" si="3"/>
        <v>Transport et logistique</v>
      </c>
      <c r="W27" s="41">
        <f t="shared" si="6"/>
        <v>31</v>
      </c>
      <c r="X27" s="41">
        <f t="shared" si="4"/>
        <v>4</v>
      </c>
      <c r="Y27" s="41">
        <f t="shared" si="5"/>
        <v>1</v>
      </c>
      <c r="Z27" s="41">
        <f t="shared" si="0"/>
        <v>1</v>
      </c>
      <c r="AA27" s="41">
        <f t="shared" si="1"/>
        <v>0</v>
      </c>
      <c r="AB27" s="17"/>
    </row>
    <row r="28" spans="1:35" s="5" customFormat="1" ht="14.25" customHeight="1" x14ac:dyDescent="0.25">
      <c r="C28" s="32"/>
      <c r="D28" s="32"/>
      <c r="E28" s="32"/>
      <c r="F28" s="32"/>
      <c r="G28" s="33"/>
      <c r="H28" s="33"/>
      <c r="K28" s="31"/>
      <c r="L28" s="17" t="s">
        <v>90</v>
      </c>
      <c r="M28" s="17">
        <v>20</v>
      </c>
      <c r="N28" s="17">
        <v>2</v>
      </c>
      <c r="O28" s="17">
        <v>0</v>
      </c>
      <c r="P28" s="17">
        <v>0</v>
      </c>
      <c r="Q28" s="17">
        <v>0</v>
      </c>
      <c r="R28" s="22">
        <f>Q28/SUM(M28:Q28)+0.0000012</f>
        <v>1.1999999999999999E-6</v>
      </c>
      <c r="S28" s="11" t="s">
        <v>13</v>
      </c>
      <c r="T28" s="17">
        <v>12</v>
      </c>
      <c r="U28" s="21">
        <f t="shared" si="2"/>
        <v>1.1999999999999999E-6</v>
      </c>
      <c r="V28" s="17" t="str">
        <f t="shared" si="3"/>
        <v>Spectacle</v>
      </c>
      <c r="W28" s="41">
        <f t="shared" si="6"/>
        <v>20</v>
      </c>
      <c r="X28" s="41">
        <f t="shared" si="4"/>
        <v>2</v>
      </c>
      <c r="Y28" s="41">
        <f t="shared" si="5"/>
        <v>0</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1.4</v>
      </c>
      <c r="I29" s="39"/>
      <c r="K29" s="31"/>
      <c r="L29" s="17" t="s">
        <v>91</v>
      </c>
      <c r="M29" s="17">
        <v>22</v>
      </c>
      <c r="N29" s="17">
        <v>2</v>
      </c>
      <c r="O29" s="17">
        <v>6</v>
      </c>
      <c r="P29" s="17">
        <v>13</v>
      </c>
      <c r="Q29" s="17">
        <v>1</v>
      </c>
      <c r="R29" s="22">
        <f>Q29/SUM(M29:Q29)+0.0000013</f>
        <v>2.2728572727272727E-2</v>
      </c>
      <c r="S29" s="11" t="s">
        <v>14</v>
      </c>
      <c r="T29" s="17">
        <v>13</v>
      </c>
      <c r="U29" s="21">
        <f t="shared" si="2"/>
        <v>6.9999999999999997E-7</v>
      </c>
      <c r="V29" s="17" t="str">
        <f t="shared" si="3"/>
        <v>Hôtellerie-restauration, tourisme, loisirs et animation</v>
      </c>
      <c r="W29" s="41">
        <f t="shared" si="6"/>
        <v>20</v>
      </c>
      <c r="X29" s="41">
        <f t="shared" si="4"/>
        <v>4</v>
      </c>
      <c r="Y29" s="41">
        <f t="shared" si="5"/>
        <v>5</v>
      </c>
      <c r="Z29" s="41">
        <f t="shared" si="0"/>
        <v>1</v>
      </c>
      <c r="AA29" s="41">
        <f t="shared" si="1"/>
        <v>0</v>
      </c>
      <c r="AB29" s="17"/>
    </row>
    <row r="30" spans="1:35" s="5" customFormat="1" ht="23.25" customHeight="1" x14ac:dyDescent="0.25">
      <c r="B30" s="31"/>
      <c r="C30" s="32"/>
      <c r="D30" s="32"/>
      <c r="E30" s="32"/>
      <c r="F30" s="32"/>
      <c r="G30" s="32"/>
      <c r="H30" s="38">
        <f t="shared" ref="H30:H42" si="7">VLOOKUP(VLOOKUP(V18,$T$2:$U$15,2,FALSE),$L$32:$M$45,2,FALSE)/10</f>
        <v>1.7</v>
      </c>
      <c r="I30" s="39"/>
      <c r="K30" s="31"/>
      <c r="L30" s="17" t="s">
        <v>92</v>
      </c>
      <c r="M30" s="17">
        <v>31</v>
      </c>
      <c r="N30" s="17">
        <v>4</v>
      </c>
      <c r="O30" s="17">
        <v>1</v>
      </c>
      <c r="P30" s="17">
        <v>1</v>
      </c>
      <c r="Q30" s="17">
        <v>0</v>
      </c>
      <c r="R30" s="22">
        <f>Q30/SUM(M30:Q30)+0.0000014</f>
        <v>1.3999999999999999E-6</v>
      </c>
      <c r="S30" s="11" t="s">
        <v>15</v>
      </c>
      <c r="T30" s="17">
        <v>14</v>
      </c>
      <c r="U30" s="21">
        <f t="shared" si="2"/>
        <v>9.9999999999999995E-8</v>
      </c>
      <c r="V30" s="17" t="str">
        <f t="shared" si="3"/>
        <v>Agriculture et pêche, espaces naturels et espaces verts, soins aux animaux</v>
      </c>
      <c r="W30" s="41">
        <f t="shared" si="6"/>
        <v>13</v>
      </c>
      <c r="X30" s="41">
        <f t="shared" si="4"/>
        <v>3</v>
      </c>
      <c r="Y30" s="41">
        <f t="shared" si="5"/>
        <v>5</v>
      </c>
      <c r="Z30" s="41">
        <f t="shared" si="0"/>
        <v>9</v>
      </c>
      <c r="AA30" s="41">
        <f t="shared" si="1"/>
        <v>0</v>
      </c>
      <c r="AB30" s="17"/>
    </row>
    <row r="31" spans="1:35" s="5" customFormat="1" ht="23.25" customHeight="1" x14ac:dyDescent="0.25">
      <c r="H31" s="38">
        <f t="shared" si="7"/>
        <v>-1.6</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1.3</v>
      </c>
      <c r="I32" s="39"/>
      <c r="L32" s="17" t="s">
        <v>79</v>
      </c>
      <c r="M32" s="17">
        <v>2</v>
      </c>
      <c r="N32" s="17"/>
      <c r="O32" s="17"/>
      <c r="P32" s="17"/>
      <c r="Q32" s="17"/>
      <c r="R32" s="17"/>
      <c r="S32" s="17"/>
      <c r="T32" s="17"/>
      <c r="U32" s="17"/>
      <c r="V32" s="17"/>
      <c r="W32" s="17"/>
      <c r="X32" s="17"/>
      <c r="Y32" s="17"/>
      <c r="Z32" s="17"/>
      <c r="AA32" s="17"/>
      <c r="AB32" s="17"/>
    </row>
    <row r="33" spans="2:28" s="5" customFormat="1" ht="23.25" customHeight="1" x14ac:dyDescent="0.25">
      <c r="H33" s="38">
        <f t="shared" si="7"/>
        <v>1.7</v>
      </c>
      <c r="I33" s="39"/>
      <c r="L33" s="17" t="s">
        <v>80</v>
      </c>
      <c r="M33" s="17">
        <v>1</v>
      </c>
      <c r="N33" s="17"/>
      <c r="O33" s="17"/>
      <c r="P33" s="17"/>
      <c r="Q33" s="17"/>
      <c r="R33" s="17"/>
      <c r="S33" s="17"/>
      <c r="T33" s="17"/>
      <c r="U33" s="17"/>
      <c r="V33" s="17"/>
      <c r="W33" s="17"/>
      <c r="X33" s="17"/>
      <c r="Y33" s="17"/>
      <c r="Z33" s="17"/>
      <c r="AA33" s="17"/>
      <c r="AB33" s="17"/>
    </row>
    <row r="34" spans="2:28" s="5" customFormat="1" ht="23.25" customHeight="1" x14ac:dyDescent="0.25">
      <c r="H34" s="38">
        <f t="shared" si="7"/>
        <v>1</v>
      </c>
      <c r="I34" s="39"/>
      <c r="L34" s="17" t="s">
        <v>81</v>
      </c>
      <c r="M34" s="17">
        <v>10</v>
      </c>
      <c r="N34" s="17"/>
      <c r="O34" s="17"/>
      <c r="P34" s="17"/>
      <c r="Q34" s="17"/>
      <c r="R34" s="17"/>
      <c r="S34" s="17"/>
      <c r="T34" s="17"/>
      <c r="U34" s="17"/>
      <c r="V34" s="17"/>
      <c r="W34" s="17"/>
      <c r="X34" s="17"/>
      <c r="Y34" s="17"/>
      <c r="Z34" s="17"/>
      <c r="AA34" s="17"/>
      <c r="AB34" s="17"/>
    </row>
    <row r="35" spans="2:28" s="5" customFormat="1" ht="23.25" customHeight="1" x14ac:dyDescent="0.25">
      <c r="H35" s="38">
        <f t="shared" si="7"/>
        <v>0.1</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0.8</v>
      </c>
      <c r="I36" s="40"/>
      <c r="L36" s="17" t="s">
        <v>83</v>
      </c>
      <c r="M36" s="17">
        <v>-16</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17</v>
      </c>
      <c r="N37" s="17"/>
      <c r="O37" s="17"/>
      <c r="P37" s="17"/>
      <c r="Q37" s="17"/>
      <c r="R37" s="17"/>
      <c r="S37" s="17"/>
      <c r="T37" s="17"/>
      <c r="U37" s="17"/>
      <c r="V37" s="17"/>
      <c r="W37" s="17"/>
      <c r="X37" s="17"/>
      <c r="Y37" s="17"/>
      <c r="Z37" s="17"/>
      <c r="AA37" s="17"/>
      <c r="AB37" s="17"/>
    </row>
    <row r="38" spans="2:28" s="5" customFormat="1" ht="23.25" customHeight="1" x14ac:dyDescent="0.25">
      <c r="H38" s="38">
        <f t="shared" si="7"/>
        <v>0</v>
      </c>
      <c r="I38" s="39"/>
      <c r="L38" s="17" t="s">
        <v>85</v>
      </c>
      <c r="M38" s="17">
        <v>0</v>
      </c>
      <c r="N38" s="17"/>
      <c r="O38" s="17"/>
      <c r="P38" s="17"/>
      <c r="Q38" s="17"/>
      <c r="R38" s="17"/>
      <c r="S38" s="17"/>
      <c r="T38" s="17"/>
      <c r="U38" s="17"/>
      <c r="V38" s="17"/>
      <c r="W38" s="17"/>
      <c r="X38" s="17"/>
      <c r="Y38" s="17"/>
      <c r="Z38" s="17"/>
      <c r="AA38" s="17"/>
      <c r="AB38" s="17"/>
    </row>
    <row r="39" spans="2:28" s="5" customFormat="1" ht="23.25" customHeight="1" x14ac:dyDescent="0.25">
      <c r="H39" s="38">
        <f t="shared" si="7"/>
        <v>-0.8</v>
      </c>
      <c r="I39" s="39"/>
      <c r="L39" s="17" t="s">
        <v>86</v>
      </c>
      <c r="M39" s="17">
        <v>14</v>
      </c>
      <c r="N39" s="17"/>
      <c r="O39" s="17"/>
      <c r="P39" s="17"/>
      <c r="Q39" s="17"/>
      <c r="R39" s="17"/>
      <c r="S39" s="17"/>
      <c r="T39" s="17"/>
      <c r="U39" s="17"/>
      <c r="V39" s="17"/>
      <c r="W39" s="17"/>
      <c r="X39" s="17"/>
      <c r="Y39" s="17"/>
      <c r="Z39" s="17"/>
      <c r="AA39" s="17"/>
      <c r="AB39" s="17"/>
    </row>
    <row r="40" spans="2:28" s="5" customFormat="1" ht="23.25" customHeight="1" x14ac:dyDescent="0.25">
      <c r="H40" s="38">
        <f t="shared" si="7"/>
        <v>-1.7</v>
      </c>
      <c r="I40" s="39"/>
      <c r="L40" s="17" t="s">
        <v>87</v>
      </c>
      <c r="M40" s="17">
        <v>13</v>
      </c>
      <c r="N40" s="17"/>
      <c r="O40" s="17"/>
      <c r="P40" s="17"/>
      <c r="Q40" s="17"/>
      <c r="R40" s="17"/>
      <c r="S40" s="17"/>
      <c r="T40" s="17"/>
      <c r="U40" s="17"/>
      <c r="V40" s="17"/>
      <c r="W40" s="17"/>
      <c r="X40" s="17"/>
      <c r="Y40" s="17"/>
      <c r="Z40" s="17"/>
      <c r="AA40" s="17"/>
      <c r="AB40" s="17"/>
    </row>
    <row r="41" spans="2:28" s="5" customFormat="1" ht="23.25" customHeight="1" x14ac:dyDescent="0.25">
      <c r="H41" s="38">
        <f t="shared" si="7"/>
        <v>0</v>
      </c>
      <c r="I41" s="39"/>
      <c r="L41" s="17" t="s">
        <v>88</v>
      </c>
      <c r="M41" s="17">
        <v>17</v>
      </c>
      <c r="N41" s="17"/>
      <c r="O41" s="17"/>
      <c r="P41" s="17"/>
      <c r="Q41" s="17"/>
      <c r="R41" s="17"/>
      <c r="S41" s="17"/>
      <c r="T41" s="17"/>
      <c r="U41" s="17"/>
      <c r="V41" s="17"/>
      <c r="W41" s="17"/>
      <c r="X41" s="17"/>
      <c r="Y41" s="17"/>
      <c r="Z41" s="17"/>
      <c r="AA41" s="17"/>
      <c r="AB41" s="17"/>
    </row>
    <row r="42" spans="2:28" s="5" customFormat="1" ht="23.25" customHeight="1" x14ac:dyDescent="0.25">
      <c r="H42" s="38">
        <f t="shared" si="7"/>
        <v>0.2</v>
      </c>
      <c r="I42" s="39"/>
      <c r="J42" s="36"/>
      <c r="K42" s="36"/>
      <c r="L42" s="17" t="s">
        <v>89</v>
      </c>
      <c r="M42" s="17">
        <v>8</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-17</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Industrie, de  fortes tensions (indicateur supérieur à 2) sont observées dans 22 métiers. À l'inverse, 27 métiers ne semblent pas du tout en tension (indicateur inférieur à -1). Dans ce domaine, l'indicateur de tension est de 1,4.</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Bernay</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208</v>
      </c>
      <c r="C51" s="60">
        <v>2</v>
      </c>
      <c r="D51" s="60">
        <v>3</v>
      </c>
      <c r="E51" s="60">
        <v>1</v>
      </c>
      <c r="F51" s="60">
        <v>4</v>
      </c>
      <c r="G51" s="60">
        <v>3</v>
      </c>
      <c r="H51" s="60">
        <v>4</v>
      </c>
      <c r="L51" s="17"/>
      <c r="M51" s="17"/>
      <c r="N51" s="17"/>
      <c r="O51" s="17"/>
      <c r="P51" s="17"/>
      <c r="Q51" s="17"/>
    </row>
    <row r="52" spans="1:17" ht="24.75" customHeight="1" x14ac:dyDescent="0.25">
      <c r="A52" s="57" t="s">
        <v>27</v>
      </c>
      <c r="B52" s="61" t="s">
        <v>233</v>
      </c>
      <c r="C52" s="62">
        <v>2</v>
      </c>
      <c r="D52" s="62">
        <v>1</v>
      </c>
      <c r="E52" s="62">
        <v>1</v>
      </c>
      <c r="F52" s="62">
        <v>1</v>
      </c>
      <c r="G52" s="62">
        <v>4</v>
      </c>
      <c r="H52" s="62">
        <v>3</v>
      </c>
      <c r="L52" s="17"/>
      <c r="M52" s="17"/>
      <c r="N52" s="17"/>
      <c r="O52" s="17"/>
      <c r="P52" s="17"/>
      <c r="Q52" s="17"/>
    </row>
    <row r="53" spans="1:17" ht="24.75" customHeight="1" x14ac:dyDescent="0.25">
      <c r="A53" s="57" t="s">
        <v>25</v>
      </c>
      <c r="B53" s="61" t="s">
        <v>192</v>
      </c>
      <c r="C53" s="62">
        <v>3</v>
      </c>
      <c r="D53" s="62">
        <v>4</v>
      </c>
      <c r="E53" s="62">
        <v>3</v>
      </c>
      <c r="F53" s="62">
        <v>4</v>
      </c>
      <c r="G53" s="62">
        <v>3</v>
      </c>
      <c r="H53" s="62">
        <v>3</v>
      </c>
      <c r="L53" s="17"/>
      <c r="M53" s="17"/>
      <c r="N53" s="17"/>
      <c r="O53" s="17"/>
      <c r="P53" s="17"/>
      <c r="Q53" s="17"/>
    </row>
    <row r="54" spans="1:17" ht="24.75" customHeight="1" x14ac:dyDescent="0.25">
      <c r="A54" s="57" t="s">
        <v>24</v>
      </c>
      <c r="B54" s="61" t="s">
        <v>204</v>
      </c>
      <c r="C54" s="62">
        <v>1</v>
      </c>
      <c r="D54" s="62">
        <v>4</v>
      </c>
      <c r="E54" s="62">
        <v>5</v>
      </c>
      <c r="F54" s="62">
        <v>5</v>
      </c>
      <c r="G54" s="62">
        <v>2</v>
      </c>
      <c r="H54" s="62">
        <v>5</v>
      </c>
      <c r="L54" s="17"/>
      <c r="M54" s="17"/>
      <c r="N54" s="17"/>
      <c r="O54" s="17"/>
      <c r="P54" s="17"/>
      <c r="Q54" s="17"/>
    </row>
    <row r="55" spans="1:17" ht="24.75" customHeight="1" x14ac:dyDescent="0.25">
      <c r="A55" s="57" t="s">
        <v>23</v>
      </c>
      <c r="B55" s="61" t="s">
        <v>217</v>
      </c>
      <c r="C55" s="62">
        <v>5</v>
      </c>
      <c r="D55" s="62">
        <v>3</v>
      </c>
      <c r="E55" s="62">
        <v>4</v>
      </c>
      <c r="F55" s="62">
        <v>1</v>
      </c>
      <c r="G55" s="62">
        <v>3</v>
      </c>
      <c r="H55" s="62">
        <v>4</v>
      </c>
      <c r="L55" s="17"/>
      <c r="M55" s="17"/>
      <c r="N55" s="17"/>
      <c r="O55" s="17"/>
      <c r="P55" s="17"/>
      <c r="Q55" s="17"/>
    </row>
    <row r="56" spans="1:17" ht="24.75" customHeight="1" x14ac:dyDescent="0.25">
      <c r="A56" s="57" t="s">
        <v>22</v>
      </c>
      <c r="B56" s="61" t="s">
        <v>224</v>
      </c>
      <c r="C56" s="62">
        <v>1</v>
      </c>
      <c r="D56" s="62">
        <v>5</v>
      </c>
      <c r="E56" s="62">
        <v>5</v>
      </c>
      <c r="F56" s="62">
        <v>4</v>
      </c>
      <c r="G56" s="62">
        <v>2</v>
      </c>
      <c r="H56" s="62">
        <v>3</v>
      </c>
      <c r="L56" s="17"/>
      <c r="M56" s="17"/>
      <c r="N56" s="17"/>
      <c r="O56" s="17"/>
      <c r="P56" s="17"/>
      <c r="Q56" s="17"/>
    </row>
    <row r="57" spans="1:17" ht="24.75" customHeight="1" x14ac:dyDescent="0.25">
      <c r="A57" s="57" t="s">
        <v>21</v>
      </c>
      <c r="B57" s="61" t="s">
        <v>209</v>
      </c>
      <c r="C57" s="62">
        <v>1</v>
      </c>
      <c r="D57" s="62">
        <v>3</v>
      </c>
      <c r="E57" s="62">
        <v>5</v>
      </c>
      <c r="F57" s="62">
        <v>1</v>
      </c>
      <c r="G57" s="62">
        <v>1</v>
      </c>
      <c r="H57" s="62">
        <v>4</v>
      </c>
      <c r="L57" s="17"/>
      <c r="M57" s="17"/>
      <c r="N57" s="17"/>
      <c r="O57" s="17"/>
      <c r="P57" s="17"/>
      <c r="Q57" s="17"/>
    </row>
    <row r="58" spans="1:17" ht="24.75" customHeight="1" x14ac:dyDescent="0.25">
      <c r="A58" s="57" t="s">
        <v>20</v>
      </c>
      <c r="B58" s="61" t="s">
        <v>244</v>
      </c>
      <c r="C58" s="62">
        <v>5</v>
      </c>
      <c r="D58" s="62">
        <v>4</v>
      </c>
      <c r="E58" s="62">
        <v>2</v>
      </c>
      <c r="F58" s="62">
        <v>2</v>
      </c>
      <c r="G58" s="62">
        <v>3</v>
      </c>
      <c r="H58" s="62">
        <v>3</v>
      </c>
      <c r="L58" s="17"/>
      <c r="M58" s="17"/>
      <c r="N58" s="17"/>
      <c r="O58" s="17"/>
      <c r="P58" s="17"/>
      <c r="Q58" s="17"/>
    </row>
    <row r="59" spans="1:17" ht="24.75" customHeight="1" x14ac:dyDescent="0.25">
      <c r="A59" s="57" t="s">
        <v>19</v>
      </c>
      <c r="B59" s="61" t="s">
        <v>223</v>
      </c>
      <c r="C59" s="62">
        <v>5</v>
      </c>
      <c r="D59" s="62">
        <v>5</v>
      </c>
      <c r="E59" s="62">
        <v>2</v>
      </c>
      <c r="F59" s="62">
        <v>1</v>
      </c>
      <c r="G59" s="62">
        <v>1</v>
      </c>
      <c r="H59" s="62">
        <v>4</v>
      </c>
      <c r="L59" s="17"/>
      <c r="M59" s="17"/>
      <c r="N59" s="17"/>
      <c r="O59" s="17"/>
      <c r="P59" s="17"/>
      <c r="Q59" s="17"/>
    </row>
    <row r="60" spans="1:17" ht="24.75" customHeight="1" x14ac:dyDescent="0.25">
      <c r="A60" s="57" t="s">
        <v>18</v>
      </c>
      <c r="B60" s="61" t="s">
        <v>278</v>
      </c>
      <c r="C60" s="62">
        <v>2</v>
      </c>
      <c r="D60" s="62">
        <v>3</v>
      </c>
      <c r="E60" s="62">
        <v>5</v>
      </c>
      <c r="F60" s="62">
        <v>4</v>
      </c>
      <c r="G60" s="62">
        <v>1</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Bernay</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Intervention technique en méthodes et industrialisation </v>
      </c>
      <c r="C69" s="63">
        <f>IF(N69=". ",0,IF(AND(N69&gt;0,N69&lt;5),"ND",N69))</f>
        <v>11</v>
      </c>
      <c r="D69" s="58">
        <f>IF(O69=". ",0,IF(AND(O69&gt;0,O69&lt;5),"ND",O69))</f>
        <v>21</v>
      </c>
      <c r="E69" s="64">
        <f t="shared" ref="E69:E78" si="9">IF(P69=". ",0,P69)</f>
        <v>17</v>
      </c>
      <c r="F69" s="65">
        <f>IF(OR(R69=0,R69=". "),"-",IF(P69=". ",0,P69)/R69-1)</f>
        <v>2.4</v>
      </c>
      <c r="G69" s="58">
        <f>IF(Q69=". ",0,Q69)</f>
        <v>1</v>
      </c>
      <c r="H69" s="66">
        <f>IF(OR(S69=0,S69=". "),"-",IF(P69=". ",0,P69)/S69)</f>
        <v>0.80952380952380953</v>
      </c>
      <c r="L69" s="17"/>
      <c r="M69" s="17" t="s">
        <v>208</v>
      </c>
      <c r="N69" s="17">
        <v>11</v>
      </c>
      <c r="O69" s="17">
        <v>21</v>
      </c>
      <c r="P69" s="17">
        <v>17</v>
      </c>
      <c r="Q69" s="17">
        <v>1</v>
      </c>
      <c r="R69" s="17">
        <v>5</v>
      </c>
      <c r="S69" s="17">
        <v>21</v>
      </c>
    </row>
    <row r="70" spans="1:19" ht="24.75" customHeight="1" x14ac:dyDescent="0.25">
      <c r="A70" s="57" t="s">
        <v>27</v>
      </c>
      <c r="B70" s="61" t="str">
        <f t="shared" si="8"/>
        <v xml:space="preserve">Études et développement informatique </v>
      </c>
      <c r="C70" s="67">
        <f t="shared" ref="C70:D78" si="10">IF(N70=". ",0,IF(AND(N70&gt;0,N70&lt;5),"ND",N70))</f>
        <v>13</v>
      </c>
      <c r="D70" s="68">
        <f t="shared" si="10"/>
        <v>17</v>
      </c>
      <c r="E70" s="69">
        <f t="shared" si="9"/>
        <v>2</v>
      </c>
      <c r="F70" s="70">
        <f t="shared" ref="F70:F78" si="11">IF(OR(R70=0,R70=". "),"-",IF(P70=". ",0,P70)/R70-1)</f>
        <v>1</v>
      </c>
      <c r="G70" s="68">
        <f t="shared" ref="G70:G78" si="12">IF(Q70=". ",0,Q70)</f>
        <v>0</v>
      </c>
      <c r="H70" s="71">
        <f t="shared" ref="H70:H78" si="13">IF(OR(S70=0,S70=". "),"-",IF(P70=". ",0,P70)/S70)</f>
        <v>0.1111111111111111</v>
      </c>
      <c r="L70" s="17"/>
      <c r="M70" s="17" t="s">
        <v>233</v>
      </c>
      <c r="N70" s="17">
        <v>13</v>
      </c>
      <c r="O70" s="17">
        <v>17</v>
      </c>
      <c r="P70" s="17">
        <v>2</v>
      </c>
      <c r="Q70" s="17" t="s">
        <v>95</v>
      </c>
      <c r="R70" s="17">
        <v>1</v>
      </c>
      <c r="S70" s="17">
        <v>18</v>
      </c>
    </row>
    <row r="71" spans="1:19" ht="24.75" customHeight="1" x14ac:dyDescent="0.25">
      <c r="A71" s="57" t="s">
        <v>25</v>
      </c>
      <c r="B71" s="61" t="str">
        <f t="shared" si="8"/>
        <v xml:space="preserve">Maçonnerie </v>
      </c>
      <c r="C71" s="67">
        <f t="shared" si="10"/>
        <v>17</v>
      </c>
      <c r="D71" s="68">
        <f t="shared" si="10"/>
        <v>37</v>
      </c>
      <c r="E71" s="69">
        <f t="shared" si="9"/>
        <v>33</v>
      </c>
      <c r="F71" s="70">
        <f t="shared" si="11"/>
        <v>-0.23255813953488369</v>
      </c>
      <c r="G71" s="68">
        <f t="shared" si="12"/>
        <v>2</v>
      </c>
      <c r="H71" s="71">
        <f t="shared" si="13"/>
        <v>0.7857142857142857</v>
      </c>
      <c r="L71" s="17"/>
      <c r="M71" s="17" t="s">
        <v>192</v>
      </c>
      <c r="N71" s="17">
        <v>17</v>
      </c>
      <c r="O71" s="17">
        <v>37</v>
      </c>
      <c r="P71" s="17">
        <v>33</v>
      </c>
      <c r="Q71" s="17">
        <v>2</v>
      </c>
      <c r="R71" s="17">
        <v>43</v>
      </c>
      <c r="S71" s="17">
        <v>42</v>
      </c>
    </row>
    <row r="72" spans="1:19" ht="24.75" customHeight="1" x14ac:dyDescent="0.25">
      <c r="A72" s="57" t="s">
        <v>24</v>
      </c>
      <c r="B72" s="61" t="str">
        <f t="shared" si="8"/>
        <v xml:space="preserve">Assistance auprès d'adultes </v>
      </c>
      <c r="C72" s="67">
        <f t="shared" si="10"/>
        <v>34</v>
      </c>
      <c r="D72" s="68">
        <f t="shared" si="10"/>
        <v>104</v>
      </c>
      <c r="E72" s="69">
        <f t="shared" si="9"/>
        <v>74</v>
      </c>
      <c r="F72" s="70">
        <f t="shared" si="11"/>
        <v>0.89743589743589736</v>
      </c>
      <c r="G72" s="68">
        <f t="shared" si="12"/>
        <v>7</v>
      </c>
      <c r="H72" s="71">
        <f t="shared" si="13"/>
        <v>0.47435897435897434</v>
      </c>
      <c r="L72" s="17"/>
      <c r="M72" s="17" t="s">
        <v>204</v>
      </c>
      <c r="N72" s="17">
        <v>34</v>
      </c>
      <c r="O72" s="17">
        <v>104</v>
      </c>
      <c r="P72" s="17">
        <v>74</v>
      </c>
      <c r="Q72" s="17">
        <v>7</v>
      </c>
      <c r="R72" s="17">
        <v>39</v>
      </c>
      <c r="S72" s="17">
        <v>156</v>
      </c>
    </row>
    <row r="73" spans="1:19" ht="24.75" customHeight="1" x14ac:dyDescent="0.25">
      <c r="A73" s="57" t="s">
        <v>23</v>
      </c>
      <c r="B73" s="61" t="str">
        <f t="shared" si="8"/>
        <v xml:space="preserve">Conduite d'engins de terrassement et de carrière </v>
      </c>
      <c r="C73" s="67">
        <f t="shared" si="10"/>
        <v>15</v>
      </c>
      <c r="D73" s="68">
        <f t="shared" si="10"/>
        <v>27</v>
      </c>
      <c r="E73" s="69">
        <f t="shared" si="9"/>
        <v>101</v>
      </c>
      <c r="F73" s="70">
        <f t="shared" si="11"/>
        <v>0.71186440677966112</v>
      </c>
      <c r="G73" s="68">
        <f t="shared" si="12"/>
        <v>5</v>
      </c>
      <c r="H73" s="71">
        <f t="shared" si="13"/>
        <v>3.7407407407407409</v>
      </c>
      <c r="L73" s="17"/>
      <c r="M73" s="17" t="s">
        <v>217</v>
      </c>
      <c r="N73" s="17">
        <v>15</v>
      </c>
      <c r="O73" s="17">
        <v>27</v>
      </c>
      <c r="P73" s="17">
        <v>101</v>
      </c>
      <c r="Q73" s="17">
        <v>5</v>
      </c>
      <c r="R73" s="17">
        <v>59</v>
      </c>
      <c r="S73" s="17">
        <v>27</v>
      </c>
    </row>
    <row r="74" spans="1:19" ht="24.75" customHeight="1" x14ac:dyDescent="0.25">
      <c r="A74" s="57" t="s">
        <v>22</v>
      </c>
      <c r="B74" s="61" t="str">
        <f t="shared" si="8"/>
        <v xml:space="preserve">Personnel polyvalent des services hospitaliers </v>
      </c>
      <c r="C74" s="67">
        <f t="shared" si="10"/>
        <v>20</v>
      </c>
      <c r="D74" s="68">
        <f t="shared" si="10"/>
        <v>55</v>
      </c>
      <c r="E74" s="69">
        <f t="shared" si="9"/>
        <v>31</v>
      </c>
      <c r="F74" s="70">
        <f t="shared" si="11"/>
        <v>1.8181818181818183</v>
      </c>
      <c r="G74" s="68">
        <f t="shared" si="12"/>
        <v>1</v>
      </c>
      <c r="H74" s="71">
        <f t="shared" si="13"/>
        <v>0.40789473684210525</v>
      </c>
      <c r="L74" s="17"/>
      <c r="M74" s="17" t="s">
        <v>224</v>
      </c>
      <c r="N74" s="17">
        <v>20</v>
      </c>
      <c r="O74" s="17">
        <v>55</v>
      </c>
      <c r="P74" s="17">
        <v>31</v>
      </c>
      <c r="Q74" s="17">
        <v>1</v>
      </c>
      <c r="R74" s="17">
        <v>11</v>
      </c>
      <c r="S74" s="17">
        <v>76</v>
      </c>
    </row>
    <row r="75" spans="1:19" ht="24.75" customHeight="1" x14ac:dyDescent="0.25">
      <c r="A75" s="57" t="s">
        <v>21</v>
      </c>
      <c r="B75" s="61" t="str">
        <f t="shared" si="8"/>
        <v xml:space="preserve">Services domestiques </v>
      </c>
      <c r="C75" s="67">
        <f t="shared" si="10"/>
        <v>74</v>
      </c>
      <c r="D75" s="68">
        <f t="shared" si="10"/>
        <v>190</v>
      </c>
      <c r="E75" s="69">
        <f t="shared" si="9"/>
        <v>30</v>
      </c>
      <c r="F75" s="70">
        <f t="shared" si="11"/>
        <v>-6.25E-2</v>
      </c>
      <c r="G75" s="68">
        <f t="shared" si="12"/>
        <v>2</v>
      </c>
      <c r="H75" s="71">
        <f t="shared" si="13"/>
        <v>0.21897810218978103</v>
      </c>
      <c r="L75" s="17"/>
      <c r="M75" s="17" t="s">
        <v>209</v>
      </c>
      <c r="N75" s="17">
        <v>74</v>
      </c>
      <c r="O75" s="17">
        <v>190</v>
      </c>
      <c r="P75" s="17">
        <v>30</v>
      </c>
      <c r="Q75" s="17">
        <v>2</v>
      </c>
      <c r="R75" s="17">
        <v>32</v>
      </c>
      <c r="S75" s="17">
        <v>137</v>
      </c>
    </row>
    <row r="76" spans="1:19" ht="24.75" customHeight="1" x14ac:dyDescent="0.25">
      <c r="A76" s="57" t="s">
        <v>20</v>
      </c>
      <c r="B76" s="61" t="str">
        <f t="shared" si="8"/>
        <v xml:space="preserve">Pose de fermetures menuisées </v>
      </c>
      <c r="C76" s="67">
        <f t="shared" si="10"/>
        <v>11</v>
      </c>
      <c r="D76" s="68">
        <f t="shared" si="10"/>
        <v>15</v>
      </c>
      <c r="E76" s="69">
        <f t="shared" si="9"/>
        <v>47</v>
      </c>
      <c r="F76" s="70">
        <f t="shared" si="11"/>
        <v>0.27027027027027017</v>
      </c>
      <c r="G76" s="68">
        <f t="shared" si="12"/>
        <v>2</v>
      </c>
      <c r="H76" s="71">
        <f t="shared" si="13"/>
        <v>1.7407407407407407</v>
      </c>
      <c r="L76" s="17"/>
      <c r="M76" s="17" t="s">
        <v>244</v>
      </c>
      <c r="N76" s="17">
        <v>11</v>
      </c>
      <c r="O76" s="17">
        <v>15</v>
      </c>
      <c r="P76" s="17">
        <v>47</v>
      </c>
      <c r="Q76" s="17">
        <v>2</v>
      </c>
      <c r="R76" s="17">
        <v>37</v>
      </c>
      <c r="S76" s="17">
        <v>27</v>
      </c>
    </row>
    <row r="77" spans="1:19" ht="24.75" customHeight="1" x14ac:dyDescent="0.25">
      <c r="A77" s="57" t="s">
        <v>19</v>
      </c>
      <c r="B77" s="61" t="str">
        <f t="shared" si="8"/>
        <v xml:space="preserve">Nettoyage des espaces urbains </v>
      </c>
      <c r="C77" s="67">
        <f t="shared" si="10"/>
        <v>12</v>
      </c>
      <c r="D77" s="68">
        <f t="shared" si="10"/>
        <v>18</v>
      </c>
      <c r="E77" s="69">
        <f t="shared" si="9"/>
        <v>8</v>
      </c>
      <c r="F77" s="70">
        <f t="shared" si="11"/>
        <v>-0.85185185185185186</v>
      </c>
      <c r="G77" s="68">
        <f t="shared" si="12"/>
        <v>2</v>
      </c>
      <c r="H77" s="71">
        <f t="shared" si="13"/>
        <v>0.72727272727272729</v>
      </c>
      <c r="L77" s="17"/>
      <c r="M77" s="17" t="s">
        <v>223</v>
      </c>
      <c r="N77" s="17">
        <v>12</v>
      </c>
      <c r="O77" s="17">
        <v>18</v>
      </c>
      <c r="P77" s="17">
        <v>8</v>
      </c>
      <c r="Q77" s="17">
        <v>2</v>
      </c>
      <c r="R77" s="17">
        <v>54</v>
      </c>
      <c r="S77" s="17">
        <v>11</v>
      </c>
    </row>
    <row r="78" spans="1:19" ht="24.75" customHeight="1" x14ac:dyDescent="0.25">
      <c r="A78" s="57" t="s">
        <v>18</v>
      </c>
      <c r="B78" s="61" t="str">
        <f t="shared" si="8"/>
        <v xml:space="preserve">Nettoyage de locaux </v>
      </c>
      <c r="C78" s="67">
        <f t="shared" si="10"/>
        <v>58</v>
      </c>
      <c r="D78" s="68">
        <f t="shared" si="10"/>
        <v>125</v>
      </c>
      <c r="E78" s="69">
        <f t="shared" si="9"/>
        <v>116</v>
      </c>
      <c r="F78" s="70">
        <f t="shared" si="11"/>
        <v>-4.9180327868852514E-2</v>
      </c>
      <c r="G78" s="68">
        <f t="shared" si="12"/>
        <v>9</v>
      </c>
      <c r="H78" s="71">
        <f t="shared" si="13"/>
        <v>1.1836734693877551</v>
      </c>
      <c r="L78" s="17"/>
      <c r="M78" s="17" t="s">
        <v>278</v>
      </c>
      <c r="N78" s="17">
        <v>58</v>
      </c>
      <c r="O78" s="17">
        <v>125</v>
      </c>
      <c r="P78" s="17">
        <v>116</v>
      </c>
      <c r="Q78" s="17">
        <v>9</v>
      </c>
      <c r="R78" s="17">
        <v>122</v>
      </c>
      <c r="S78" s="17">
        <v>98</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49" priority="6" operator="equal">
      <formula>5</formula>
    </cfRule>
    <cfRule type="cellIs" dxfId="148" priority="7" operator="equal">
      <formula>4</formula>
    </cfRule>
    <cfRule type="cellIs" dxfId="147" priority="8" operator="equal">
      <formula>3</formula>
    </cfRule>
    <cfRule type="cellIs" dxfId="146" priority="9" operator="equal">
      <formula>2</formula>
    </cfRule>
    <cfRule type="cellIs" dxfId="145" priority="10" operator="equal">
      <formula>1</formula>
    </cfRule>
  </conditionalFormatting>
  <conditionalFormatting sqref="F51:F60">
    <cfRule type="cellIs" dxfId="144" priority="1" operator="equal">
      <formula>5</formula>
    </cfRule>
    <cfRule type="cellIs" dxfId="143" priority="2" operator="equal">
      <formula>4</formula>
    </cfRule>
    <cfRule type="cellIs" dxfId="142" priority="3" operator="equal">
      <formula>3</formula>
    </cfRule>
    <cfRule type="cellIs" dxfId="141" priority="4" operator="equal">
      <formula>2</formula>
    </cfRule>
    <cfRule type="cellIs" dxfId="140" priority="5" operator="equal">
      <formula>1</formula>
    </cfRule>
  </conditionalFormatting>
  <pageMargins left="0.25" right="0.25" top="0.75" bottom="0.75" header="0.3" footer="0.3"/>
  <pageSetup paperSize="9" orientation="portrait"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153</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22</v>
      </c>
      <c r="N17" s="5">
        <v>3</v>
      </c>
      <c r="O17" s="5">
        <v>2</v>
      </c>
      <c r="P17" s="5">
        <v>3</v>
      </c>
      <c r="Q17" s="5">
        <v>0</v>
      </c>
      <c r="R17" s="22">
        <f>Q17/SUM(M17:Q17)+0.0000001</f>
        <v>9.9999999999999995E-8</v>
      </c>
      <c r="S17" s="11" t="s">
        <v>3</v>
      </c>
      <c r="T17" s="17">
        <v>1</v>
      </c>
      <c r="U17" s="21">
        <f>LARGE($R$17:$R$30,T17)</f>
        <v>0.31579007368421053</v>
      </c>
      <c r="V17" s="17" t="str">
        <f>VLOOKUP(U17,$R$17:$S$30,2,FALSE)</f>
        <v>Construction, bâtiment et travaux publics</v>
      </c>
      <c r="W17" s="41">
        <f>VLOOKUP(VLOOKUP(V17,$T$2:$U$15,2,FALSE),$L$17:$Q$31,2,FALSE)</f>
        <v>2</v>
      </c>
      <c r="X17" s="41">
        <f>VLOOKUP(VLOOKUP(V17,$T$2:$U$15,2,FALSE),$L$17:$Q$31,3,FALSE)</f>
        <v>0</v>
      </c>
      <c r="Y17" s="41">
        <f>VLOOKUP(VLOOKUP(V17,$T$2:$U$15,2,FALSE),$L$17:$Q$31,4,FALSE)</f>
        <v>2</v>
      </c>
      <c r="Z17" s="41">
        <f t="shared" ref="Z17:Z30" si="0">VLOOKUP(VLOOKUP(V17,$T$2:$U$15,2,FALSE),$L$17:$Q$31,5,FALSE)</f>
        <v>22</v>
      </c>
      <c r="AA17" s="41">
        <f t="shared" ref="AA17:AA30" si="1">VLOOKUP(VLOOKUP(V17,$T$2:$U$15,2,FALSE),$L$17:$Q$31,6,FALSE)</f>
        <v>12</v>
      </c>
      <c r="AG17" s="25"/>
      <c r="AH17" s="25"/>
      <c r="AI17" s="25"/>
    </row>
    <row r="18" spans="1:35" x14ac:dyDescent="0.25">
      <c r="A18" s="94"/>
      <c r="B18" s="94"/>
      <c r="C18" s="94"/>
      <c r="D18" s="94"/>
      <c r="E18" s="94"/>
      <c r="F18" s="94"/>
      <c r="G18" s="94"/>
      <c r="H18" s="94"/>
      <c r="I18" s="25"/>
      <c r="J18" s="25"/>
      <c r="K18" s="11"/>
      <c r="L18" s="17" t="s">
        <v>80</v>
      </c>
      <c r="M18" s="17">
        <v>12</v>
      </c>
      <c r="N18" s="17">
        <v>3</v>
      </c>
      <c r="O18" s="17">
        <v>0</v>
      </c>
      <c r="P18" s="17">
        <v>2</v>
      </c>
      <c r="Q18" s="17">
        <v>2</v>
      </c>
      <c r="R18" s="22">
        <f>Q18/SUM(M18:Q18)+0.0000002</f>
        <v>0.10526335789473684</v>
      </c>
      <c r="S18" s="11" t="s">
        <v>4</v>
      </c>
      <c r="T18" s="17">
        <v>2</v>
      </c>
      <c r="U18" s="21">
        <f t="shared" ref="U18:U30" si="2">LARGE($R$17:$R$30,T18)</f>
        <v>0.21428661428571427</v>
      </c>
      <c r="V18" s="17" t="str">
        <f t="shared" ref="V18:V30" si="3">VLOOKUP(U18,$R$17:$S$30,2,FALSE)</f>
        <v>Installation et maintenance</v>
      </c>
      <c r="W18" s="41">
        <f>VLOOKUP(VLOOKUP(V18,$T$2:$U$15,2,FALSE),$L$17:$Q$30,2,FALSE)</f>
        <v>6</v>
      </c>
      <c r="X18" s="41">
        <f t="shared" ref="X18:X30" si="4">VLOOKUP(VLOOKUP(V18,$T$2:$U$15,2,FALSE),$L$17:$Q$30,3,FALSE)</f>
        <v>2</v>
      </c>
      <c r="Y18" s="41">
        <f t="shared" ref="Y18:Y30" si="5">VLOOKUP(VLOOKUP(V18,$T$2:$U$15,2,FALSE),$L$17:$Q$30,4,FALSE)</f>
        <v>3</v>
      </c>
      <c r="Z18" s="41">
        <f t="shared" si="0"/>
        <v>11</v>
      </c>
      <c r="AA18" s="41">
        <f t="shared" si="1"/>
        <v>6</v>
      </c>
      <c r="AG18" s="25"/>
      <c r="AH18" s="25"/>
      <c r="AI18" s="25"/>
    </row>
    <row r="19" spans="1:35" ht="9.75" customHeight="1" x14ac:dyDescent="0.25">
      <c r="A19" s="94"/>
      <c r="B19" s="94"/>
      <c r="C19" s="94"/>
      <c r="D19" s="94"/>
      <c r="E19" s="94"/>
      <c r="F19" s="94"/>
      <c r="G19" s="94"/>
      <c r="H19" s="94"/>
      <c r="I19" s="25"/>
      <c r="J19" s="25"/>
      <c r="K19" s="11"/>
      <c r="L19" s="17" t="s">
        <v>81</v>
      </c>
      <c r="M19" s="17">
        <v>12</v>
      </c>
      <c r="N19" s="17">
        <v>0</v>
      </c>
      <c r="O19" s="17">
        <v>3</v>
      </c>
      <c r="P19" s="17">
        <v>9</v>
      </c>
      <c r="Q19" s="17">
        <v>1</v>
      </c>
      <c r="R19" s="22">
        <f>Q19/SUM(M19:Q19)+0.0000003</f>
        <v>4.0000300000000003E-2</v>
      </c>
      <c r="S19" s="11" t="s">
        <v>5</v>
      </c>
      <c r="T19" s="17">
        <v>3</v>
      </c>
      <c r="U19" s="21">
        <f t="shared" si="2"/>
        <v>0.10526335789473684</v>
      </c>
      <c r="V19" s="17" t="str">
        <f t="shared" si="3"/>
        <v>Arts et façonnage d'ouvrages d'art</v>
      </c>
      <c r="W19" s="41">
        <f t="shared" ref="W19:W30" si="6">VLOOKUP(VLOOKUP(V19,$T$2:$U$15,2,FALSE),$L$17:$Q$30,2,FALSE)</f>
        <v>12</v>
      </c>
      <c r="X19" s="41">
        <f t="shared" si="4"/>
        <v>3</v>
      </c>
      <c r="Y19" s="41">
        <f t="shared" si="5"/>
        <v>0</v>
      </c>
      <c r="Z19" s="41">
        <f t="shared" si="0"/>
        <v>2</v>
      </c>
      <c r="AA19" s="41">
        <f t="shared" si="1"/>
        <v>2</v>
      </c>
      <c r="AG19" s="25"/>
      <c r="AH19" s="25"/>
      <c r="AI19" s="25"/>
    </row>
    <row r="20" spans="1:35" ht="18.75" customHeight="1" x14ac:dyDescent="0.25">
      <c r="E20" s="19"/>
      <c r="I20" s="25"/>
      <c r="J20" s="25"/>
      <c r="K20" s="11"/>
      <c r="L20" s="17" t="s">
        <v>82</v>
      </c>
      <c r="M20" s="17">
        <v>11</v>
      </c>
      <c r="N20" s="17">
        <v>8</v>
      </c>
      <c r="O20" s="17">
        <v>11</v>
      </c>
      <c r="P20" s="17">
        <v>8</v>
      </c>
      <c r="Q20" s="17">
        <v>1</v>
      </c>
      <c r="R20" s="22">
        <f>Q20/SUM(M20:Q20)+0.0000004</f>
        <v>2.5641425641025641E-2</v>
      </c>
      <c r="S20" s="11" t="s">
        <v>6</v>
      </c>
      <c r="T20" s="17">
        <v>4</v>
      </c>
      <c r="U20" s="21">
        <f t="shared" si="2"/>
        <v>6.3830587234042543E-2</v>
      </c>
      <c r="V20" s="17" t="str">
        <f t="shared" si="3"/>
        <v>Industrie</v>
      </c>
      <c r="W20" s="41">
        <f t="shared" si="6"/>
        <v>35</v>
      </c>
      <c r="X20" s="41">
        <f t="shared" si="4"/>
        <v>27</v>
      </c>
      <c r="Y20" s="41">
        <f t="shared" si="5"/>
        <v>5</v>
      </c>
      <c r="Z20" s="41">
        <f t="shared" si="0"/>
        <v>21</v>
      </c>
      <c r="AA20" s="41">
        <f t="shared" si="1"/>
        <v>6</v>
      </c>
      <c r="AG20" s="25"/>
      <c r="AH20" s="25"/>
      <c r="AI20" s="25"/>
    </row>
    <row r="21" spans="1:35" ht="16.5" customHeight="1" x14ac:dyDescent="0.3">
      <c r="B21" s="46" t="s">
        <v>179</v>
      </c>
      <c r="E21" s="19"/>
      <c r="I21" s="25"/>
      <c r="J21" s="25"/>
      <c r="K21" s="11"/>
      <c r="L21" s="17" t="s">
        <v>83</v>
      </c>
      <c r="M21" s="17">
        <v>22</v>
      </c>
      <c r="N21" s="17">
        <v>0</v>
      </c>
      <c r="O21" s="17">
        <v>1</v>
      </c>
      <c r="P21" s="17">
        <v>0</v>
      </c>
      <c r="Q21" s="17">
        <v>0</v>
      </c>
      <c r="R21" s="22">
        <f>Q21/SUM(M21:Q21)+0.0000005</f>
        <v>4.9999999999999998E-7</v>
      </c>
      <c r="S21" s="11" t="s">
        <v>7</v>
      </c>
      <c r="T21" s="17">
        <v>5</v>
      </c>
      <c r="U21" s="21">
        <f t="shared" si="2"/>
        <v>6.2501000000000001E-2</v>
      </c>
      <c r="V21" s="17" t="str">
        <f t="shared" si="3"/>
        <v>Santé</v>
      </c>
      <c r="W21" s="41">
        <f t="shared" si="6"/>
        <v>4</v>
      </c>
      <c r="X21" s="41">
        <f t="shared" si="4"/>
        <v>0</v>
      </c>
      <c r="Y21" s="41">
        <f t="shared" si="5"/>
        <v>9</v>
      </c>
      <c r="Z21" s="41">
        <f t="shared" si="0"/>
        <v>17</v>
      </c>
      <c r="AA21" s="41">
        <f t="shared" si="1"/>
        <v>2</v>
      </c>
      <c r="AG21" s="25"/>
      <c r="AH21" s="25"/>
      <c r="AI21" s="25"/>
    </row>
    <row r="22" spans="1:35" ht="16.5" customHeight="1" x14ac:dyDescent="0.25">
      <c r="E22" s="19"/>
      <c r="I22" s="25"/>
      <c r="J22" s="25"/>
      <c r="K22" s="11"/>
      <c r="L22" s="17" t="s">
        <v>84</v>
      </c>
      <c r="M22" s="17">
        <v>2</v>
      </c>
      <c r="N22" s="17">
        <v>0</v>
      </c>
      <c r="O22" s="17">
        <v>2</v>
      </c>
      <c r="P22" s="17">
        <v>22</v>
      </c>
      <c r="Q22" s="17">
        <v>12</v>
      </c>
      <c r="R22" s="22">
        <f>Q22/SUM(M22:Q22)+0.0000006</f>
        <v>0.31579007368421053</v>
      </c>
      <c r="S22" s="11" t="s">
        <v>8</v>
      </c>
      <c r="T22" s="17">
        <v>6</v>
      </c>
      <c r="U22" s="21">
        <f t="shared" si="2"/>
        <v>5.6339128169014083E-2</v>
      </c>
      <c r="V22" s="17" t="str">
        <f t="shared" si="3"/>
        <v>Services à la personne et à la collectivité</v>
      </c>
      <c r="W22" s="41">
        <f t="shared" si="6"/>
        <v>50</v>
      </c>
      <c r="X22" s="41">
        <f t="shared" si="4"/>
        <v>10</v>
      </c>
      <c r="Y22" s="41">
        <f t="shared" si="5"/>
        <v>0</v>
      </c>
      <c r="Z22" s="41">
        <f t="shared" si="0"/>
        <v>7</v>
      </c>
      <c r="AA22" s="41">
        <f t="shared" si="1"/>
        <v>4</v>
      </c>
      <c r="AG22" s="25"/>
      <c r="AH22" s="25"/>
      <c r="AI22" s="25"/>
    </row>
    <row r="23" spans="1:35" ht="16.5" customHeight="1" x14ac:dyDescent="0.25">
      <c r="B23" t="s">
        <v>114</v>
      </c>
      <c r="H23" s="95"/>
      <c r="I23" s="25"/>
      <c r="J23" s="25"/>
      <c r="K23" s="11"/>
      <c r="L23" s="17" t="s">
        <v>85</v>
      </c>
      <c r="M23" s="17">
        <v>13</v>
      </c>
      <c r="N23" s="17">
        <v>5</v>
      </c>
      <c r="O23" s="17">
        <v>7</v>
      </c>
      <c r="P23" s="17">
        <v>5</v>
      </c>
      <c r="Q23" s="17">
        <v>0</v>
      </c>
      <c r="R23" s="22">
        <f>Q23/SUM(M23:Q23)+0.0000007</f>
        <v>6.9999999999999997E-7</v>
      </c>
      <c r="S23" s="11" t="s">
        <v>9</v>
      </c>
      <c r="T23" s="17">
        <v>7</v>
      </c>
      <c r="U23" s="21">
        <f t="shared" si="2"/>
        <v>4.0000300000000003E-2</v>
      </c>
      <c r="V23" s="17" t="str">
        <f t="shared" si="3"/>
        <v>Banque, assurance, immobilier</v>
      </c>
      <c r="W23" s="41">
        <f t="shared" si="6"/>
        <v>12</v>
      </c>
      <c r="X23" s="41">
        <f t="shared" si="4"/>
        <v>0</v>
      </c>
      <c r="Y23" s="41">
        <f t="shared" si="5"/>
        <v>3</v>
      </c>
      <c r="Z23" s="41">
        <f t="shared" si="0"/>
        <v>9</v>
      </c>
      <c r="AA23" s="41">
        <f t="shared" si="1"/>
        <v>1</v>
      </c>
      <c r="AG23" s="25"/>
      <c r="AH23" s="25"/>
      <c r="AI23" s="25"/>
    </row>
    <row r="24" spans="1:35" ht="6.75" customHeight="1" x14ac:dyDescent="0.25">
      <c r="H24" s="95"/>
      <c r="I24" s="25"/>
      <c r="J24" s="25"/>
      <c r="K24" s="11"/>
      <c r="L24" s="17" t="s">
        <v>86</v>
      </c>
      <c r="M24" s="17">
        <v>35</v>
      </c>
      <c r="N24" s="17">
        <v>27</v>
      </c>
      <c r="O24" s="17">
        <v>5</v>
      </c>
      <c r="P24" s="17">
        <v>21</v>
      </c>
      <c r="Q24" s="17">
        <v>6</v>
      </c>
      <c r="R24" s="22">
        <f>Q24/SUM(M24:Q24)+0.0000008</f>
        <v>6.3830587234042543E-2</v>
      </c>
      <c r="S24" s="11" t="s">
        <v>1</v>
      </c>
      <c r="T24" s="17">
        <v>8</v>
      </c>
      <c r="U24" s="21">
        <f t="shared" si="2"/>
        <v>2.7028427027027027E-2</v>
      </c>
      <c r="V24" s="17" t="str">
        <f t="shared" si="3"/>
        <v>Transport et logistique</v>
      </c>
      <c r="W24" s="41">
        <f t="shared" si="6"/>
        <v>23</v>
      </c>
      <c r="X24" s="41">
        <f t="shared" si="4"/>
        <v>1</v>
      </c>
      <c r="Y24" s="41">
        <f t="shared" si="5"/>
        <v>7</v>
      </c>
      <c r="Z24" s="41">
        <f t="shared" si="0"/>
        <v>5</v>
      </c>
      <c r="AA24" s="41">
        <f t="shared" si="1"/>
        <v>1</v>
      </c>
      <c r="AG24" s="25"/>
      <c r="AH24" s="25"/>
      <c r="AI24" s="25"/>
    </row>
    <row r="25" spans="1:35" ht="12.75" customHeight="1" x14ac:dyDescent="0.25">
      <c r="A25" s="9" t="s">
        <v>36</v>
      </c>
      <c r="B25" s="12" t="s">
        <v>115</v>
      </c>
      <c r="G25" s="33"/>
      <c r="H25" s="95"/>
      <c r="I25" s="25"/>
      <c r="J25" s="25"/>
      <c r="K25" s="11"/>
      <c r="L25" s="17" t="s">
        <v>87</v>
      </c>
      <c r="M25" s="17">
        <v>6</v>
      </c>
      <c r="N25" s="17">
        <v>2</v>
      </c>
      <c r="O25" s="17">
        <v>3</v>
      </c>
      <c r="P25" s="17">
        <v>11</v>
      </c>
      <c r="Q25" s="17">
        <v>6</v>
      </c>
      <c r="R25" s="22">
        <f>Q25/SUM(M25:Q25)+0.0000009</f>
        <v>0.21428661428571427</v>
      </c>
      <c r="S25" s="11" t="s">
        <v>10</v>
      </c>
      <c r="T25" s="17">
        <v>9</v>
      </c>
      <c r="U25" s="21">
        <f t="shared" si="2"/>
        <v>2.5641425641025641E-2</v>
      </c>
      <c r="V25" s="17" t="str">
        <f t="shared" si="3"/>
        <v>Commerce, vente et grande distribution</v>
      </c>
      <c r="W25" s="41">
        <f t="shared" si="6"/>
        <v>11</v>
      </c>
      <c r="X25" s="41">
        <f t="shared" si="4"/>
        <v>8</v>
      </c>
      <c r="Y25" s="41">
        <f t="shared" si="5"/>
        <v>11</v>
      </c>
      <c r="Z25" s="41">
        <f t="shared" si="0"/>
        <v>8</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4</v>
      </c>
      <c r="N26" s="17">
        <v>0</v>
      </c>
      <c r="O26" s="17">
        <v>9</v>
      </c>
      <c r="P26" s="17">
        <v>17</v>
      </c>
      <c r="Q26" s="17">
        <v>2</v>
      </c>
      <c r="R26" s="22">
        <f>Q26/SUM(M26:Q26)+0.000001</f>
        <v>6.2501000000000001E-2</v>
      </c>
      <c r="S26" s="11" t="s">
        <v>11</v>
      </c>
      <c r="T26" s="17">
        <v>10</v>
      </c>
      <c r="U26" s="21">
        <f t="shared" si="2"/>
        <v>1.3E-6</v>
      </c>
      <c r="V26" s="17" t="str">
        <f t="shared" si="3"/>
        <v>Support à l'entreprise</v>
      </c>
      <c r="W26" s="41">
        <f t="shared" si="6"/>
        <v>30</v>
      </c>
      <c r="X26" s="41">
        <f t="shared" si="4"/>
        <v>5</v>
      </c>
      <c r="Y26" s="41">
        <f t="shared" si="5"/>
        <v>5</v>
      </c>
      <c r="Z26" s="41">
        <f t="shared" si="0"/>
        <v>4</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50</v>
      </c>
      <c r="N27" s="17">
        <v>10</v>
      </c>
      <c r="O27" s="17">
        <v>0</v>
      </c>
      <c r="P27" s="17">
        <v>7</v>
      </c>
      <c r="Q27" s="17">
        <v>4</v>
      </c>
      <c r="R27" s="22">
        <f>Q27/SUM(M27:Q27)+0.0000011</f>
        <v>5.6339128169014083E-2</v>
      </c>
      <c r="S27" s="11" t="s">
        <v>12</v>
      </c>
      <c r="T27" s="17">
        <v>11</v>
      </c>
      <c r="U27" s="21">
        <f t="shared" si="2"/>
        <v>1.1999999999999999E-6</v>
      </c>
      <c r="V27" s="17" t="str">
        <f t="shared" si="3"/>
        <v>Spectacle</v>
      </c>
      <c r="W27" s="41">
        <f t="shared" si="6"/>
        <v>21</v>
      </c>
      <c r="X27" s="41">
        <f t="shared" si="4"/>
        <v>1</v>
      </c>
      <c r="Y27" s="41">
        <f t="shared" si="5"/>
        <v>0</v>
      </c>
      <c r="Z27" s="41">
        <f t="shared" si="0"/>
        <v>0</v>
      </c>
      <c r="AA27" s="41">
        <f t="shared" si="1"/>
        <v>0</v>
      </c>
      <c r="AB27" s="17"/>
    </row>
    <row r="28" spans="1:35" s="5" customFormat="1" ht="14.25" customHeight="1" x14ac:dyDescent="0.25">
      <c r="C28" s="32"/>
      <c r="D28" s="32"/>
      <c r="E28" s="32"/>
      <c r="F28" s="32"/>
      <c r="G28" s="33"/>
      <c r="H28" s="33"/>
      <c r="K28" s="31"/>
      <c r="L28" s="17" t="s">
        <v>90</v>
      </c>
      <c r="M28" s="17">
        <v>21</v>
      </c>
      <c r="N28" s="17">
        <v>1</v>
      </c>
      <c r="O28" s="17">
        <v>0</v>
      </c>
      <c r="P28" s="17">
        <v>0</v>
      </c>
      <c r="Q28" s="17">
        <v>0</v>
      </c>
      <c r="R28" s="22">
        <f>Q28/SUM(M28:Q28)+0.0000012</f>
        <v>1.1999999999999999E-6</v>
      </c>
      <c r="S28" s="11" t="s">
        <v>13</v>
      </c>
      <c r="T28" s="17">
        <v>12</v>
      </c>
      <c r="U28" s="21">
        <f t="shared" si="2"/>
        <v>6.9999999999999997E-7</v>
      </c>
      <c r="V28" s="17" t="str">
        <f t="shared" si="3"/>
        <v>Hôtellerie-restauration, tourisme, loisirs et animation</v>
      </c>
      <c r="W28" s="41">
        <f t="shared" si="6"/>
        <v>13</v>
      </c>
      <c r="X28" s="41">
        <f t="shared" si="4"/>
        <v>5</v>
      </c>
      <c r="Y28" s="41">
        <f t="shared" si="5"/>
        <v>7</v>
      </c>
      <c r="Z28" s="41">
        <f t="shared" si="0"/>
        <v>5</v>
      </c>
      <c r="AA28" s="41">
        <f t="shared" si="1"/>
        <v>0</v>
      </c>
      <c r="AB28" s="17"/>
    </row>
    <row r="29" spans="1:35" s="5" customFormat="1" ht="23.25" customHeight="1" x14ac:dyDescent="0.25">
      <c r="B29" s="31"/>
      <c r="C29" s="32"/>
      <c r="D29" s="32"/>
      <c r="E29" s="32"/>
      <c r="F29" s="32"/>
      <c r="G29" s="32"/>
      <c r="H29" s="38">
        <f>VLOOKUP(VLOOKUP(V17,$T$2:$U$15,2,FALSE),$L$32:$M$45,2,FALSE)/10</f>
        <v>2.4</v>
      </c>
      <c r="I29" s="39"/>
      <c r="K29" s="31"/>
      <c r="L29" s="17" t="s">
        <v>91</v>
      </c>
      <c r="M29" s="17">
        <v>30</v>
      </c>
      <c r="N29" s="17">
        <v>5</v>
      </c>
      <c r="O29" s="17">
        <v>5</v>
      </c>
      <c r="P29" s="17">
        <v>4</v>
      </c>
      <c r="Q29" s="17">
        <v>0</v>
      </c>
      <c r="R29" s="22">
        <f>Q29/SUM(M29:Q29)+0.0000013</f>
        <v>1.3E-6</v>
      </c>
      <c r="S29" s="11" t="s">
        <v>14</v>
      </c>
      <c r="T29" s="17">
        <v>13</v>
      </c>
      <c r="U29" s="21">
        <f t="shared" si="2"/>
        <v>4.9999999999999998E-7</v>
      </c>
      <c r="V29" s="17" t="str">
        <f t="shared" si="3"/>
        <v>Communication, média et multimédia</v>
      </c>
      <c r="W29" s="41">
        <f t="shared" si="6"/>
        <v>22</v>
      </c>
      <c r="X29" s="41">
        <f t="shared" si="4"/>
        <v>0</v>
      </c>
      <c r="Y29" s="41">
        <f t="shared" si="5"/>
        <v>1</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1.3</v>
      </c>
      <c r="I30" s="39"/>
      <c r="K30" s="31"/>
      <c r="L30" s="17" t="s">
        <v>92</v>
      </c>
      <c r="M30" s="17">
        <v>23</v>
      </c>
      <c r="N30" s="17">
        <v>1</v>
      </c>
      <c r="O30" s="17">
        <v>7</v>
      </c>
      <c r="P30" s="17">
        <v>5</v>
      </c>
      <c r="Q30" s="17">
        <v>1</v>
      </c>
      <c r="R30" s="22">
        <f>Q30/SUM(M30:Q30)+0.0000014</f>
        <v>2.7028427027027027E-2</v>
      </c>
      <c r="S30" s="11" t="s">
        <v>15</v>
      </c>
      <c r="T30" s="17">
        <v>14</v>
      </c>
      <c r="U30" s="21">
        <f t="shared" si="2"/>
        <v>9.9999999999999995E-8</v>
      </c>
      <c r="V30" s="17" t="str">
        <f t="shared" si="3"/>
        <v>Agriculture et pêche, espaces naturels et espaces verts, soins aux animaux</v>
      </c>
      <c r="W30" s="41">
        <f t="shared" si="6"/>
        <v>22</v>
      </c>
      <c r="X30" s="41">
        <f t="shared" si="4"/>
        <v>3</v>
      </c>
      <c r="Y30" s="41">
        <f t="shared" si="5"/>
        <v>2</v>
      </c>
      <c r="Z30" s="41">
        <f t="shared" si="0"/>
        <v>3</v>
      </c>
      <c r="AA30" s="41">
        <f t="shared" si="1"/>
        <v>0</v>
      </c>
      <c r="AB30" s="17"/>
    </row>
    <row r="31" spans="1:35" s="5" customFormat="1" ht="23.25" customHeight="1" x14ac:dyDescent="0.25">
      <c r="H31" s="38">
        <f t="shared" si="7"/>
        <v>-1.1000000000000001</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-0.3</v>
      </c>
      <c r="I32" s="39"/>
      <c r="L32" s="17" t="s">
        <v>79</v>
      </c>
      <c r="M32" s="17">
        <v>3</v>
      </c>
      <c r="N32" s="17"/>
      <c r="O32" s="17"/>
      <c r="P32" s="17"/>
      <c r="Q32" s="17"/>
      <c r="R32" s="17"/>
      <c r="S32" s="17"/>
      <c r="T32" s="17"/>
      <c r="U32" s="17"/>
      <c r="V32" s="17"/>
      <c r="W32" s="17"/>
      <c r="X32" s="17"/>
      <c r="Y32" s="17"/>
      <c r="Z32" s="17"/>
      <c r="AA32" s="17"/>
      <c r="AB32" s="17"/>
    </row>
    <row r="33" spans="2:28" s="5" customFormat="1" ht="23.25" customHeight="1" x14ac:dyDescent="0.25">
      <c r="H33" s="38">
        <f t="shared" si="7"/>
        <v>0.4</v>
      </c>
      <c r="I33" s="39"/>
      <c r="L33" s="17" t="s">
        <v>80</v>
      </c>
      <c r="M33" s="17">
        <v>-11</v>
      </c>
      <c r="N33" s="17"/>
      <c r="O33" s="17"/>
      <c r="P33" s="17"/>
      <c r="Q33" s="17"/>
      <c r="R33" s="17"/>
      <c r="S33" s="17"/>
      <c r="T33" s="17"/>
      <c r="U33" s="17"/>
      <c r="V33" s="17"/>
      <c r="W33" s="17"/>
      <c r="X33" s="17"/>
      <c r="Y33" s="17"/>
      <c r="Z33" s="17"/>
      <c r="AA33" s="17"/>
      <c r="AB33" s="17"/>
    </row>
    <row r="34" spans="2:28" s="5" customFormat="1" ht="23.25" customHeight="1" x14ac:dyDescent="0.25">
      <c r="H34" s="38">
        <f t="shared" si="7"/>
        <v>0.1</v>
      </c>
      <c r="I34" s="39"/>
      <c r="L34" s="17" t="s">
        <v>81</v>
      </c>
      <c r="M34" s="17">
        <v>16</v>
      </c>
      <c r="N34" s="17"/>
      <c r="O34" s="17"/>
      <c r="P34" s="17"/>
      <c r="Q34" s="17"/>
      <c r="R34" s="17"/>
      <c r="S34" s="17"/>
      <c r="T34" s="17"/>
      <c r="U34" s="17"/>
      <c r="V34" s="17"/>
      <c r="W34" s="17"/>
      <c r="X34" s="17"/>
      <c r="Y34" s="17"/>
      <c r="Z34" s="17"/>
      <c r="AA34" s="17"/>
      <c r="AB34" s="17"/>
    </row>
    <row r="35" spans="2:28" s="5" customFormat="1" ht="23.25" customHeight="1" x14ac:dyDescent="0.25">
      <c r="H35" s="38">
        <f t="shared" si="7"/>
        <v>1.6</v>
      </c>
      <c r="I35" s="39"/>
      <c r="L35" s="17" t="s">
        <v>82</v>
      </c>
      <c r="M35" s="17">
        <v>1</v>
      </c>
      <c r="N35" s="17"/>
      <c r="O35" s="17"/>
      <c r="P35" s="17"/>
      <c r="Q35" s="17"/>
      <c r="R35" s="17"/>
      <c r="S35" s="17"/>
      <c r="T35" s="17"/>
      <c r="U35" s="17"/>
      <c r="V35" s="17"/>
      <c r="W35" s="17"/>
      <c r="X35" s="17"/>
      <c r="Y35" s="17"/>
      <c r="Z35" s="17"/>
      <c r="AA35" s="17"/>
      <c r="AB35" s="17"/>
    </row>
    <row r="36" spans="2:28" s="5" customFormat="1" ht="23.25" customHeight="1" x14ac:dyDescent="0.25">
      <c r="H36" s="38">
        <f t="shared" si="7"/>
        <v>0.5</v>
      </c>
      <c r="I36" s="40"/>
      <c r="L36" s="17" t="s">
        <v>83</v>
      </c>
      <c r="M36" s="17">
        <v>-16</v>
      </c>
      <c r="N36" s="17"/>
      <c r="O36" s="17"/>
      <c r="P36" s="17"/>
      <c r="Q36" s="17"/>
      <c r="R36" s="17"/>
      <c r="S36" s="17"/>
      <c r="T36" s="17"/>
      <c r="U36" s="17"/>
      <c r="V36" s="17"/>
      <c r="W36" s="17"/>
      <c r="X36" s="17"/>
      <c r="Y36" s="17"/>
      <c r="Z36" s="17"/>
      <c r="AA36" s="17"/>
      <c r="AB36" s="17"/>
    </row>
    <row r="37" spans="2:28" s="5" customFormat="1" ht="23.25" customHeight="1" x14ac:dyDescent="0.25">
      <c r="H37" s="38">
        <f t="shared" si="7"/>
        <v>0.1</v>
      </c>
      <c r="I37" s="40"/>
      <c r="L37" s="17" t="s">
        <v>84</v>
      </c>
      <c r="M37" s="17">
        <v>24</v>
      </c>
      <c r="N37" s="17"/>
      <c r="O37" s="17"/>
      <c r="P37" s="17"/>
      <c r="Q37" s="17"/>
      <c r="R37" s="17"/>
      <c r="S37" s="17"/>
      <c r="T37" s="17"/>
      <c r="U37" s="17"/>
      <c r="V37" s="17"/>
      <c r="W37" s="17"/>
      <c r="X37" s="17"/>
      <c r="Y37" s="17"/>
      <c r="Z37" s="17"/>
      <c r="AA37" s="17"/>
      <c r="AB37" s="17"/>
    </row>
    <row r="38" spans="2:28" s="5" customFormat="1" ht="23.25" customHeight="1" x14ac:dyDescent="0.25">
      <c r="H38" s="38">
        <f t="shared" si="7"/>
        <v>-0.1</v>
      </c>
      <c r="I38" s="39"/>
      <c r="L38" s="17" t="s">
        <v>85</v>
      </c>
      <c r="M38" s="17">
        <v>-2</v>
      </c>
      <c r="N38" s="17"/>
      <c r="O38" s="17"/>
      <c r="P38" s="17"/>
      <c r="Q38" s="17"/>
      <c r="R38" s="17"/>
      <c r="S38" s="17"/>
      <c r="T38" s="17"/>
      <c r="U38" s="17"/>
      <c r="V38" s="17"/>
      <c r="W38" s="17"/>
      <c r="X38" s="17"/>
      <c r="Y38" s="17"/>
      <c r="Z38" s="17"/>
      <c r="AA38" s="17"/>
      <c r="AB38" s="17"/>
    </row>
    <row r="39" spans="2:28" s="5" customFormat="1" ht="23.25" customHeight="1" x14ac:dyDescent="0.25">
      <c r="H39" s="38">
        <f t="shared" si="7"/>
        <v>-1.9</v>
      </c>
      <c r="I39" s="39"/>
      <c r="L39" s="17" t="s">
        <v>86</v>
      </c>
      <c r="M39" s="17">
        <v>-3</v>
      </c>
      <c r="N39" s="17"/>
      <c r="O39" s="17"/>
      <c r="P39" s="17"/>
      <c r="Q39" s="17"/>
      <c r="R39" s="17"/>
      <c r="S39" s="17"/>
      <c r="T39" s="17"/>
      <c r="U39" s="17"/>
      <c r="V39" s="17"/>
      <c r="W39" s="17"/>
      <c r="X39" s="17"/>
      <c r="Y39" s="17"/>
      <c r="Z39" s="17"/>
      <c r="AA39" s="17"/>
      <c r="AB39" s="17"/>
    </row>
    <row r="40" spans="2:28" s="5" customFormat="1" ht="23.25" customHeight="1" x14ac:dyDescent="0.25">
      <c r="H40" s="38">
        <f t="shared" si="7"/>
        <v>-0.2</v>
      </c>
      <c r="I40" s="39"/>
      <c r="L40" s="17" t="s">
        <v>87</v>
      </c>
      <c r="M40" s="17">
        <v>13</v>
      </c>
      <c r="N40" s="17"/>
      <c r="O40" s="17"/>
      <c r="P40" s="17"/>
      <c r="Q40" s="17"/>
      <c r="R40" s="17"/>
      <c r="S40" s="17"/>
      <c r="T40" s="17"/>
      <c r="U40" s="17"/>
      <c r="V40" s="17"/>
      <c r="W40" s="17"/>
      <c r="X40" s="17"/>
      <c r="Y40" s="17"/>
      <c r="Z40" s="17"/>
      <c r="AA40" s="17"/>
      <c r="AB40" s="17"/>
    </row>
    <row r="41" spans="2:28" s="5" customFormat="1" ht="23.25" customHeight="1" x14ac:dyDescent="0.25">
      <c r="H41" s="38">
        <f t="shared" si="7"/>
        <v>-1.6</v>
      </c>
      <c r="I41" s="39"/>
      <c r="L41" s="17" t="s">
        <v>88</v>
      </c>
      <c r="M41" s="17">
        <v>4</v>
      </c>
      <c r="N41" s="17"/>
      <c r="O41" s="17"/>
      <c r="P41" s="17"/>
      <c r="Q41" s="17"/>
      <c r="R41" s="17"/>
      <c r="S41" s="17"/>
      <c r="T41" s="17"/>
      <c r="U41" s="17"/>
      <c r="V41" s="17"/>
      <c r="W41" s="17"/>
      <c r="X41" s="17"/>
      <c r="Y41" s="17"/>
      <c r="Z41" s="17"/>
      <c r="AA41" s="17"/>
      <c r="AB41" s="17"/>
    </row>
    <row r="42" spans="2:28" s="5" customFormat="1" ht="23.25" customHeight="1" x14ac:dyDescent="0.25">
      <c r="H42" s="38">
        <f t="shared" si="7"/>
        <v>0.3</v>
      </c>
      <c r="I42" s="39"/>
      <c r="J42" s="36"/>
      <c r="K42" s="36"/>
      <c r="L42" s="17" t="s">
        <v>89</v>
      </c>
      <c r="M42" s="17">
        <v>1</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12 métiers. À l'inverse, 2 métiers ne semblent pas du tout en tension (indicateur inférieur à -1). Dans ce domaine, l'indicateur de tension est de 2,4.</v>
      </c>
      <c r="C45" s="96"/>
      <c r="D45" s="96"/>
      <c r="E45" s="96"/>
      <c r="F45" s="96"/>
      <c r="G45" s="96"/>
      <c r="H45" s="96"/>
      <c r="J45" s="36"/>
      <c r="K45" s="36"/>
      <c r="L45" s="17" t="s">
        <v>92</v>
      </c>
      <c r="M45" s="17">
        <v>5</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Pont-Audemer</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204</v>
      </c>
      <c r="C51" s="60">
        <v>2</v>
      </c>
      <c r="D51" s="60">
        <v>4</v>
      </c>
      <c r="E51" s="60">
        <v>4</v>
      </c>
      <c r="F51" s="60">
        <v>5</v>
      </c>
      <c r="G51" s="60">
        <v>2</v>
      </c>
      <c r="H51" s="60">
        <v>5</v>
      </c>
      <c r="L51" s="17"/>
      <c r="M51" s="17"/>
      <c r="N51" s="17"/>
      <c r="O51" s="17"/>
      <c r="P51" s="17"/>
      <c r="Q51" s="17"/>
    </row>
    <row r="52" spans="1:17" ht="24.75" customHeight="1" x14ac:dyDescent="0.25">
      <c r="A52" s="57" t="s">
        <v>27</v>
      </c>
      <c r="B52" s="61" t="s">
        <v>206</v>
      </c>
      <c r="C52" s="62">
        <v>1</v>
      </c>
      <c r="D52" s="62">
        <v>2</v>
      </c>
      <c r="E52" s="62">
        <v>3</v>
      </c>
      <c r="F52" s="62">
        <v>4</v>
      </c>
      <c r="G52" s="62">
        <v>2</v>
      </c>
      <c r="H52" s="62">
        <v>4</v>
      </c>
      <c r="L52" s="17"/>
      <c r="M52" s="17"/>
      <c r="N52" s="17"/>
      <c r="O52" s="17"/>
      <c r="P52" s="17"/>
      <c r="Q52" s="17"/>
    </row>
    <row r="53" spans="1:17" ht="24.75" customHeight="1" x14ac:dyDescent="0.25">
      <c r="A53" s="57" t="s">
        <v>25</v>
      </c>
      <c r="B53" s="61" t="s">
        <v>199</v>
      </c>
      <c r="C53" s="62">
        <v>4</v>
      </c>
      <c r="D53" s="62">
        <v>5</v>
      </c>
      <c r="E53" s="62">
        <v>3</v>
      </c>
      <c r="F53" s="62">
        <v>3</v>
      </c>
      <c r="G53" s="62">
        <v>1</v>
      </c>
      <c r="H53" s="62">
        <v>2</v>
      </c>
      <c r="L53" s="17"/>
      <c r="M53" s="17"/>
      <c r="N53" s="17"/>
      <c r="O53" s="17"/>
      <c r="P53" s="17"/>
      <c r="Q53" s="17"/>
    </row>
    <row r="54" spans="1:17" ht="24.75" customHeight="1" x14ac:dyDescent="0.25">
      <c r="A54" s="57" t="s">
        <v>24</v>
      </c>
      <c r="B54" s="61" t="s">
        <v>230</v>
      </c>
      <c r="C54" s="62">
        <v>3</v>
      </c>
      <c r="D54" s="62">
        <v>4</v>
      </c>
      <c r="E54" s="62">
        <v>3</v>
      </c>
      <c r="F54" s="62">
        <v>1</v>
      </c>
      <c r="G54" s="62">
        <v>3</v>
      </c>
      <c r="H54" s="62">
        <v>4</v>
      </c>
      <c r="L54" s="17"/>
      <c r="M54" s="17"/>
      <c r="N54" s="17"/>
      <c r="O54" s="17"/>
      <c r="P54" s="17"/>
      <c r="Q54" s="17"/>
    </row>
    <row r="55" spans="1:17" ht="24.75" customHeight="1" x14ac:dyDescent="0.25">
      <c r="A55" s="57" t="s">
        <v>23</v>
      </c>
      <c r="B55" s="61" t="s">
        <v>232</v>
      </c>
      <c r="C55" s="62">
        <v>4</v>
      </c>
      <c r="D55" s="62">
        <v>3</v>
      </c>
      <c r="E55" s="62">
        <v>2</v>
      </c>
      <c r="F55" s="62">
        <v>3</v>
      </c>
      <c r="G55" s="62">
        <v>4</v>
      </c>
      <c r="H55" s="62">
        <v>2</v>
      </c>
      <c r="L55" s="17"/>
      <c r="M55" s="17"/>
      <c r="N55" s="17"/>
      <c r="O55" s="17"/>
      <c r="P55" s="17"/>
      <c r="Q55" s="17"/>
    </row>
    <row r="56" spans="1:17" ht="24.75" customHeight="1" x14ac:dyDescent="0.25">
      <c r="A56" s="57" t="s">
        <v>22</v>
      </c>
      <c r="B56" s="61" t="s">
        <v>229</v>
      </c>
      <c r="C56" s="62">
        <v>5</v>
      </c>
      <c r="D56" s="62">
        <v>4</v>
      </c>
      <c r="E56" s="62">
        <v>2</v>
      </c>
      <c r="F56" s="62">
        <v>1</v>
      </c>
      <c r="G56" s="62">
        <v>3</v>
      </c>
      <c r="H56" s="62">
        <v>3</v>
      </c>
      <c r="L56" s="17"/>
      <c r="M56" s="17"/>
      <c r="N56" s="17"/>
      <c r="O56" s="17"/>
      <c r="P56" s="17"/>
      <c r="Q56" s="17"/>
    </row>
    <row r="57" spans="1:17" ht="24.75" customHeight="1" x14ac:dyDescent="0.25">
      <c r="A57" s="57" t="s">
        <v>21</v>
      </c>
      <c r="B57" s="61" t="s">
        <v>242</v>
      </c>
      <c r="C57" s="62">
        <v>3</v>
      </c>
      <c r="D57" s="62">
        <v>5</v>
      </c>
      <c r="E57" s="62">
        <v>5</v>
      </c>
      <c r="F57" s="62">
        <v>3</v>
      </c>
      <c r="G57" s="62">
        <v>2</v>
      </c>
      <c r="H57" s="62">
        <v>2</v>
      </c>
      <c r="L57" s="17"/>
      <c r="M57" s="17"/>
      <c r="N57" s="17"/>
      <c r="O57" s="17"/>
      <c r="P57" s="17"/>
      <c r="Q57" s="17"/>
    </row>
    <row r="58" spans="1:17" ht="24.75" customHeight="1" x14ac:dyDescent="0.25">
      <c r="A58" s="57" t="s">
        <v>20</v>
      </c>
      <c r="B58" s="61" t="s">
        <v>216</v>
      </c>
      <c r="C58" s="62">
        <v>4</v>
      </c>
      <c r="D58" s="62">
        <v>4</v>
      </c>
      <c r="E58" s="62">
        <v>3</v>
      </c>
      <c r="F58" s="62">
        <v>1</v>
      </c>
      <c r="G58" s="62">
        <v>3</v>
      </c>
      <c r="H58" s="62">
        <v>4</v>
      </c>
      <c r="L58" s="17"/>
      <c r="M58" s="17"/>
      <c r="N58" s="17"/>
      <c r="O58" s="17"/>
      <c r="P58" s="17"/>
      <c r="Q58" s="17"/>
    </row>
    <row r="59" spans="1:17" ht="24.75" customHeight="1" x14ac:dyDescent="0.25">
      <c r="A59" s="57" t="s">
        <v>19</v>
      </c>
      <c r="B59" s="61" t="s">
        <v>279</v>
      </c>
      <c r="C59" s="62">
        <v>2</v>
      </c>
      <c r="D59" s="62">
        <v>1</v>
      </c>
      <c r="E59" s="62">
        <v>2</v>
      </c>
      <c r="F59" s="62">
        <v>3</v>
      </c>
      <c r="G59" s="62">
        <v>2</v>
      </c>
      <c r="H59" s="62">
        <v>1</v>
      </c>
      <c r="L59" s="17"/>
      <c r="M59" s="17"/>
      <c r="N59" s="17"/>
      <c r="O59" s="17"/>
      <c r="P59" s="17"/>
      <c r="Q59" s="17"/>
    </row>
    <row r="60" spans="1:17" ht="24.75" customHeight="1" x14ac:dyDescent="0.25">
      <c r="A60" s="57" t="s">
        <v>18</v>
      </c>
      <c r="B60" s="61" t="s">
        <v>194</v>
      </c>
      <c r="C60" s="62">
        <v>5</v>
      </c>
      <c r="D60" s="62">
        <v>4</v>
      </c>
      <c r="E60" s="62">
        <v>1</v>
      </c>
      <c r="F60" s="62">
        <v>4</v>
      </c>
      <c r="G60" s="62">
        <v>4</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Pont-Audemer</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Assistance auprès d'adultes </v>
      </c>
      <c r="C69" s="63">
        <f>IF(N69=". ",0,IF(AND(N69&gt;0,N69&lt;5),"ND",N69))</f>
        <v>25</v>
      </c>
      <c r="D69" s="58">
        <f>IF(O69=". ",0,IF(AND(O69&gt;0,O69&lt;5),"ND",O69))</f>
        <v>59</v>
      </c>
      <c r="E69" s="64">
        <f t="shared" ref="E69:E78" si="9">IF(P69=". ",0,P69)</f>
        <v>94</v>
      </c>
      <c r="F69" s="65">
        <f>IF(OR(R69=0,R69=". "),"-",IF(P69=". ",0,P69)/R69-1)</f>
        <v>0.84313725490196068</v>
      </c>
      <c r="G69" s="58">
        <f>IF(Q69=". ",0,Q69)</f>
        <v>7</v>
      </c>
      <c r="H69" s="66">
        <f>IF(OR(S69=0,S69=". "),"-",IF(P69=". ",0,P69)/S69)</f>
        <v>1</v>
      </c>
      <c r="L69" s="17"/>
      <c r="M69" s="17" t="s">
        <v>204</v>
      </c>
      <c r="N69" s="17">
        <v>25</v>
      </c>
      <c r="O69" s="17">
        <v>59</v>
      </c>
      <c r="P69" s="17">
        <v>94</v>
      </c>
      <c r="Q69" s="17">
        <v>7</v>
      </c>
      <c r="R69" s="17">
        <v>51</v>
      </c>
      <c r="S69" s="17">
        <v>94</v>
      </c>
    </row>
    <row r="70" spans="1:19" ht="24.75" customHeight="1" x14ac:dyDescent="0.25">
      <c r="A70" s="57" t="s">
        <v>27</v>
      </c>
      <c r="B70" s="61" t="str">
        <f t="shared" si="8"/>
        <v xml:space="preserve">Assistance auprès d'enfants </v>
      </c>
      <c r="C70" s="67">
        <f t="shared" ref="C70:D78" si="10">IF(N70=". ",0,IF(AND(N70&gt;0,N70&lt;5),"ND",N70))</f>
        <v>69</v>
      </c>
      <c r="D70" s="68">
        <f t="shared" si="10"/>
        <v>348</v>
      </c>
      <c r="E70" s="69">
        <f t="shared" si="9"/>
        <v>23</v>
      </c>
      <c r="F70" s="70">
        <f t="shared" ref="F70:F78" si="11">IF(OR(R70=0,R70=". "),"-",IF(P70=". ",0,P70)/R70-1)</f>
        <v>-4.166666666666663E-2</v>
      </c>
      <c r="G70" s="68">
        <f t="shared" ref="G70:G78" si="12">IF(Q70=". ",0,Q70)</f>
        <v>5</v>
      </c>
      <c r="H70" s="71">
        <f t="shared" ref="H70:H78" si="13">IF(OR(S70=0,S70=". "),"-",IF(P70=". ",0,P70)/S70)</f>
        <v>0.12994350282485875</v>
      </c>
      <c r="L70" s="17"/>
      <c r="M70" s="17" t="s">
        <v>206</v>
      </c>
      <c r="N70" s="17">
        <v>69</v>
      </c>
      <c r="O70" s="17">
        <v>348</v>
      </c>
      <c r="P70" s="17">
        <v>23</v>
      </c>
      <c r="Q70" s="17">
        <v>5</v>
      </c>
      <c r="R70" s="17">
        <v>24</v>
      </c>
      <c r="S70" s="17">
        <v>177</v>
      </c>
    </row>
    <row r="71" spans="1:19" ht="24.75" customHeight="1" x14ac:dyDescent="0.25">
      <c r="A71" s="57" t="s">
        <v>25</v>
      </c>
      <c r="B71" s="61" t="str">
        <f t="shared" si="8"/>
        <v xml:space="preserve">Conduite et livraison par tournées sur courte distance </v>
      </c>
      <c r="C71" s="67">
        <f t="shared" si="10"/>
        <v>34</v>
      </c>
      <c r="D71" s="68">
        <f t="shared" si="10"/>
        <v>56</v>
      </c>
      <c r="E71" s="69">
        <f t="shared" si="9"/>
        <v>56</v>
      </c>
      <c r="F71" s="70">
        <f t="shared" si="11"/>
        <v>0.75</v>
      </c>
      <c r="G71" s="68">
        <f t="shared" si="12"/>
        <v>2</v>
      </c>
      <c r="H71" s="71">
        <f t="shared" si="13"/>
        <v>0.6588235294117647</v>
      </c>
      <c r="L71" s="17"/>
      <c r="M71" s="17" t="s">
        <v>199</v>
      </c>
      <c r="N71" s="17">
        <v>34</v>
      </c>
      <c r="O71" s="17">
        <v>56</v>
      </c>
      <c r="P71" s="17">
        <v>56</v>
      </c>
      <c r="Q71" s="17">
        <v>2</v>
      </c>
      <c r="R71" s="17">
        <v>32</v>
      </c>
      <c r="S71" s="17">
        <v>85</v>
      </c>
    </row>
    <row r="72" spans="1:19" ht="24.75" customHeight="1" x14ac:dyDescent="0.25">
      <c r="A72" s="57" t="s">
        <v>24</v>
      </c>
      <c r="B72" s="61" t="str">
        <f t="shared" si="8"/>
        <v xml:space="preserve">Entretien des espaces verts </v>
      </c>
      <c r="C72" s="67">
        <f t="shared" si="10"/>
        <v>60</v>
      </c>
      <c r="D72" s="68">
        <f t="shared" si="10"/>
        <v>102</v>
      </c>
      <c r="E72" s="69">
        <f t="shared" si="9"/>
        <v>40</v>
      </c>
      <c r="F72" s="70">
        <f t="shared" si="11"/>
        <v>-0.31034482758620685</v>
      </c>
      <c r="G72" s="68">
        <f t="shared" si="12"/>
        <v>2</v>
      </c>
      <c r="H72" s="71">
        <f t="shared" si="13"/>
        <v>0.37037037037037035</v>
      </c>
      <c r="L72" s="17"/>
      <c r="M72" s="17" t="s">
        <v>230</v>
      </c>
      <c r="N72" s="17">
        <v>60</v>
      </c>
      <c r="O72" s="17">
        <v>102</v>
      </c>
      <c r="P72" s="17">
        <v>40</v>
      </c>
      <c r="Q72" s="17">
        <v>2</v>
      </c>
      <c r="R72" s="17">
        <v>58</v>
      </c>
      <c r="S72" s="17">
        <v>108</v>
      </c>
    </row>
    <row r="73" spans="1:19" ht="24.75" customHeight="1" x14ac:dyDescent="0.25">
      <c r="A73" s="57" t="s">
        <v>23</v>
      </c>
      <c r="B73" s="61" t="str">
        <f t="shared" si="8"/>
        <v xml:space="preserve">Électricité bâtiment </v>
      </c>
      <c r="C73" s="67">
        <f t="shared" si="10"/>
        <v>16</v>
      </c>
      <c r="D73" s="68">
        <f t="shared" si="10"/>
        <v>32</v>
      </c>
      <c r="E73" s="69">
        <f t="shared" si="9"/>
        <v>35</v>
      </c>
      <c r="F73" s="70">
        <f t="shared" si="11"/>
        <v>2.5</v>
      </c>
      <c r="G73" s="68">
        <f t="shared" si="12"/>
        <v>1</v>
      </c>
      <c r="H73" s="71">
        <f t="shared" si="13"/>
        <v>0.67307692307692313</v>
      </c>
      <c r="L73" s="17"/>
      <c r="M73" s="17" t="s">
        <v>232</v>
      </c>
      <c r="N73" s="17">
        <v>16</v>
      </c>
      <c r="O73" s="17">
        <v>32</v>
      </c>
      <c r="P73" s="17">
        <v>35</v>
      </c>
      <c r="Q73" s="17">
        <v>1</v>
      </c>
      <c r="R73" s="17">
        <v>10</v>
      </c>
      <c r="S73" s="17">
        <v>52</v>
      </c>
    </row>
    <row r="74" spans="1:19" ht="24.75" customHeight="1" x14ac:dyDescent="0.25">
      <c r="A74" s="57" t="s">
        <v>22</v>
      </c>
      <c r="B74" s="61" t="str">
        <f t="shared" si="8"/>
        <v xml:space="preserve">Réalisation de menuiserie bois et tonnellerie </v>
      </c>
      <c r="C74" s="67">
        <f t="shared" si="10"/>
        <v>14</v>
      </c>
      <c r="D74" s="68">
        <f t="shared" si="10"/>
        <v>29</v>
      </c>
      <c r="E74" s="69">
        <f t="shared" si="9"/>
        <v>19</v>
      </c>
      <c r="F74" s="70">
        <f t="shared" si="11"/>
        <v>-9.5238095238095233E-2</v>
      </c>
      <c r="G74" s="68">
        <f t="shared" si="12"/>
        <v>0</v>
      </c>
      <c r="H74" s="71">
        <f t="shared" si="13"/>
        <v>0.52777777777777779</v>
      </c>
      <c r="L74" s="17"/>
      <c r="M74" s="17" t="s">
        <v>229</v>
      </c>
      <c r="N74" s="17">
        <v>14</v>
      </c>
      <c r="O74" s="17">
        <v>29</v>
      </c>
      <c r="P74" s="17">
        <v>19</v>
      </c>
      <c r="Q74" s="17" t="s">
        <v>95</v>
      </c>
      <c r="R74" s="17">
        <v>21</v>
      </c>
      <c r="S74" s="17">
        <v>36</v>
      </c>
    </row>
    <row r="75" spans="1:19" ht="24.75" customHeight="1" x14ac:dyDescent="0.25">
      <c r="A75" s="57" t="s">
        <v>21</v>
      </c>
      <c r="B75" s="61" t="str">
        <f t="shared" si="8"/>
        <v xml:space="preserve">Personnel de caisse </v>
      </c>
      <c r="C75" s="67">
        <f t="shared" si="10"/>
        <v>35</v>
      </c>
      <c r="D75" s="68">
        <f t="shared" si="10"/>
        <v>70</v>
      </c>
      <c r="E75" s="69">
        <f t="shared" si="9"/>
        <v>39</v>
      </c>
      <c r="F75" s="70">
        <f t="shared" si="11"/>
        <v>-0.11363636363636365</v>
      </c>
      <c r="G75" s="68">
        <f t="shared" si="12"/>
        <v>0</v>
      </c>
      <c r="H75" s="71">
        <f t="shared" si="13"/>
        <v>0.45882352941176469</v>
      </c>
      <c r="L75" s="17"/>
      <c r="M75" s="17" t="s">
        <v>242</v>
      </c>
      <c r="N75" s="17">
        <v>35</v>
      </c>
      <c r="O75" s="17">
        <v>70</v>
      </c>
      <c r="P75" s="17">
        <v>39</v>
      </c>
      <c r="Q75" s="17" t="s">
        <v>95</v>
      </c>
      <c r="R75" s="17">
        <v>44</v>
      </c>
      <c r="S75" s="17">
        <v>85</v>
      </c>
    </row>
    <row r="76" spans="1:19" ht="24.75" customHeight="1" x14ac:dyDescent="0.25">
      <c r="A76" s="57" t="s">
        <v>20</v>
      </c>
      <c r="B76" s="61" t="str">
        <f t="shared" si="8"/>
        <v xml:space="preserve">Peinture en bâtiment </v>
      </c>
      <c r="C76" s="67">
        <f t="shared" si="10"/>
        <v>16</v>
      </c>
      <c r="D76" s="68">
        <f t="shared" si="10"/>
        <v>26</v>
      </c>
      <c r="E76" s="69">
        <f t="shared" si="9"/>
        <v>7</v>
      </c>
      <c r="F76" s="70">
        <f t="shared" si="11"/>
        <v>-0.53333333333333333</v>
      </c>
      <c r="G76" s="68">
        <f t="shared" si="12"/>
        <v>2</v>
      </c>
      <c r="H76" s="71">
        <f t="shared" si="13"/>
        <v>0.15555555555555556</v>
      </c>
      <c r="L76" s="17"/>
      <c r="M76" s="17" t="s">
        <v>216</v>
      </c>
      <c r="N76" s="17">
        <v>16</v>
      </c>
      <c r="O76" s="17">
        <v>26</v>
      </c>
      <c r="P76" s="17">
        <v>7</v>
      </c>
      <c r="Q76" s="17">
        <v>2</v>
      </c>
      <c r="R76" s="17">
        <v>15</v>
      </c>
      <c r="S76" s="17">
        <v>45</v>
      </c>
    </row>
    <row r="77" spans="1:19" ht="24.75" customHeight="1" x14ac:dyDescent="0.25">
      <c r="A77" s="57" t="s">
        <v>19</v>
      </c>
      <c r="B77" s="61" t="str">
        <f t="shared" si="8"/>
        <v xml:space="preserve">Assistanat technique et administratif </v>
      </c>
      <c r="C77" s="67">
        <f t="shared" si="10"/>
        <v>11</v>
      </c>
      <c r="D77" s="68">
        <f t="shared" si="10"/>
        <v>29</v>
      </c>
      <c r="E77" s="69">
        <f t="shared" si="9"/>
        <v>10</v>
      </c>
      <c r="F77" s="70">
        <f t="shared" si="11"/>
        <v>-0.16666666666666663</v>
      </c>
      <c r="G77" s="68">
        <f t="shared" si="12"/>
        <v>1</v>
      </c>
      <c r="H77" s="71">
        <f t="shared" si="13"/>
        <v>0.32258064516129031</v>
      </c>
      <c r="L77" s="17"/>
      <c r="M77" s="17" t="s">
        <v>279</v>
      </c>
      <c r="N77" s="17">
        <v>11</v>
      </c>
      <c r="O77" s="17">
        <v>29</v>
      </c>
      <c r="P77" s="17">
        <v>10</v>
      </c>
      <c r="Q77" s="17">
        <v>1</v>
      </c>
      <c r="R77" s="17">
        <v>12</v>
      </c>
      <c r="S77" s="17">
        <v>31</v>
      </c>
    </row>
    <row r="78" spans="1:19" ht="24.75" customHeight="1" x14ac:dyDescent="0.25">
      <c r="A78" s="57" t="s">
        <v>18</v>
      </c>
      <c r="B78" s="61" t="str">
        <f t="shared" si="8"/>
        <v xml:space="preserve">Mécanique automobile </v>
      </c>
      <c r="C78" s="67">
        <f t="shared" si="10"/>
        <v>15</v>
      </c>
      <c r="D78" s="68">
        <f t="shared" si="10"/>
        <v>34</v>
      </c>
      <c r="E78" s="69">
        <f t="shared" si="9"/>
        <v>58</v>
      </c>
      <c r="F78" s="70">
        <f t="shared" si="11"/>
        <v>0.61111111111111116</v>
      </c>
      <c r="G78" s="68">
        <f t="shared" si="12"/>
        <v>4</v>
      </c>
      <c r="H78" s="71">
        <f t="shared" si="13"/>
        <v>0.92063492063492058</v>
      </c>
      <c r="L78" s="17"/>
      <c r="M78" s="17" t="s">
        <v>194</v>
      </c>
      <c r="N78" s="17">
        <v>15</v>
      </c>
      <c r="O78" s="17">
        <v>34</v>
      </c>
      <c r="P78" s="17">
        <v>58</v>
      </c>
      <c r="Q78" s="17">
        <v>4</v>
      </c>
      <c r="R78" s="17">
        <v>36</v>
      </c>
      <c r="S78" s="17">
        <v>63</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39" priority="6" operator="equal">
      <formula>5</formula>
    </cfRule>
    <cfRule type="cellIs" dxfId="138" priority="7" operator="equal">
      <formula>4</formula>
    </cfRule>
    <cfRule type="cellIs" dxfId="137" priority="8" operator="equal">
      <formula>3</formula>
    </cfRule>
    <cfRule type="cellIs" dxfId="136" priority="9" operator="equal">
      <formula>2</formula>
    </cfRule>
    <cfRule type="cellIs" dxfId="135" priority="10" operator="equal">
      <formula>1</formula>
    </cfRule>
  </conditionalFormatting>
  <conditionalFormatting sqref="F51:F60">
    <cfRule type="cellIs" dxfId="134" priority="1" operator="equal">
      <formula>5</formula>
    </cfRule>
    <cfRule type="cellIs" dxfId="133" priority="2" operator="equal">
      <formula>4</formula>
    </cfRule>
    <cfRule type="cellIs" dxfId="132" priority="3" operator="equal">
      <formula>3</formula>
    </cfRule>
    <cfRule type="cellIs" dxfId="131" priority="4" operator="equal">
      <formula>2</formula>
    </cfRule>
    <cfRule type="cellIs" dxfId="130" priority="5" operator="equal">
      <formula>1</formula>
    </cfRule>
  </conditionalFormatting>
  <pageMargins left="0.25" right="0.25" top="0.75" bottom="0.75" header="0.3" footer="0.3"/>
  <pageSetup paperSize="9" orientation="portrait"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154</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17</v>
      </c>
      <c r="N17" s="5">
        <v>5</v>
      </c>
      <c r="O17" s="5">
        <v>0</v>
      </c>
      <c r="P17" s="5">
        <v>7</v>
      </c>
      <c r="Q17" s="5">
        <v>1</v>
      </c>
      <c r="R17" s="22">
        <f>Q17/SUM(M17:Q17)+0.0000001</f>
        <v>3.3333433333333336E-2</v>
      </c>
      <c r="S17" s="11" t="s">
        <v>3</v>
      </c>
      <c r="T17" s="17">
        <v>1</v>
      </c>
      <c r="U17" s="21">
        <f>LARGE($R$17:$R$30,T17)</f>
        <v>0.156251</v>
      </c>
      <c r="V17" s="17" t="str">
        <f>VLOOKUP(U17,$R$17:$S$30,2,FALSE)</f>
        <v>Santé</v>
      </c>
      <c r="W17" s="41">
        <f>VLOOKUP(VLOOKUP(V17,$T$2:$U$15,2,FALSE),$L$17:$Q$31,2,FALSE)</f>
        <v>9</v>
      </c>
      <c r="X17" s="41">
        <f>VLOOKUP(VLOOKUP(V17,$T$2:$U$15,2,FALSE),$L$17:$Q$31,3,FALSE)</f>
        <v>0</v>
      </c>
      <c r="Y17" s="41">
        <f>VLOOKUP(VLOOKUP(V17,$T$2:$U$15,2,FALSE),$L$17:$Q$31,4,FALSE)</f>
        <v>6</v>
      </c>
      <c r="Z17" s="41">
        <f t="shared" ref="Z17:Z30" si="0">VLOOKUP(VLOOKUP(V17,$T$2:$U$15,2,FALSE),$L$17:$Q$31,5,FALSE)</f>
        <v>12</v>
      </c>
      <c r="AA17" s="41">
        <f t="shared" ref="AA17:AA30" si="1">VLOOKUP(VLOOKUP(V17,$T$2:$U$15,2,FALSE),$L$17:$Q$31,6,FALSE)</f>
        <v>5</v>
      </c>
      <c r="AG17" s="25"/>
      <c r="AH17" s="25"/>
      <c r="AI17" s="25"/>
    </row>
    <row r="18" spans="1:35" x14ac:dyDescent="0.25">
      <c r="A18" s="94"/>
      <c r="B18" s="94"/>
      <c r="C18" s="94"/>
      <c r="D18" s="94"/>
      <c r="E18" s="94"/>
      <c r="F18" s="94"/>
      <c r="G18" s="94"/>
      <c r="H18" s="94"/>
      <c r="I18" s="25"/>
      <c r="J18" s="25"/>
      <c r="K18" s="11"/>
      <c r="L18" s="17" t="s">
        <v>80</v>
      </c>
      <c r="M18" s="17">
        <v>16</v>
      </c>
      <c r="N18" s="17">
        <v>0</v>
      </c>
      <c r="O18" s="17">
        <v>0</v>
      </c>
      <c r="P18" s="17">
        <v>3</v>
      </c>
      <c r="Q18" s="17">
        <v>0</v>
      </c>
      <c r="R18" s="22">
        <f>Q18/SUM(M18:Q18)+0.0000002</f>
        <v>1.9999999999999999E-7</v>
      </c>
      <c r="S18" s="11" t="s">
        <v>4</v>
      </c>
      <c r="T18" s="17">
        <v>2</v>
      </c>
      <c r="U18" s="21">
        <f t="shared" ref="U18:U30" si="2">LARGE($R$17:$R$30,T18)</f>
        <v>0.14285804285714285</v>
      </c>
      <c r="V18" s="17" t="str">
        <f t="shared" ref="V18:V30" si="3">VLOOKUP(U18,$R$17:$S$30,2,FALSE)</f>
        <v>Installation et maintenance</v>
      </c>
      <c r="W18" s="41">
        <f>VLOOKUP(VLOOKUP(V18,$T$2:$U$15,2,FALSE),$L$17:$Q$30,2,FALSE)</f>
        <v>6</v>
      </c>
      <c r="X18" s="41">
        <f t="shared" ref="X18:X30" si="4">VLOOKUP(VLOOKUP(V18,$T$2:$U$15,2,FALSE),$L$17:$Q$30,3,FALSE)</f>
        <v>1</v>
      </c>
      <c r="Y18" s="41">
        <f t="shared" ref="Y18:Y30" si="5">VLOOKUP(VLOOKUP(V18,$T$2:$U$15,2,FALSE),$L$17:$Q$30,4,FALSE)</f>
        <v>3</v>
      </c>
      <c r="Z18" s="41">
        <f t="shared" si="0"/>
        <v>14</v>
      </c>
      <c r="AA18" s="41">
        <f t="shared" si="1"/>
        <v>4</v>
      </c>
      <c r="AG18" s="25"/>
      <c r="AH18" s="25"/>
      <c r="AI18" s="25"/>
    </row>
    <row r="19" spans="1:35" ht="9.75" customHeight="1" x14ac:dyDescent="0.25">
      <c r="A19" s="94"/>
      <c r="B19" s="94"/>
      <c r="C19" s="94"/>
      <c r="D19" s="94"/>
      <c r="E19" s="94"/>
      <c r="F19" s="94"/>
      <c r="G19" s="94"/>
      <c r="H19" s="94"/>
      <c r="I19" s="25"/>
      <c r="J19" s="25"/>
      <c r="K19" s="11"/>
      <c r="L19" s="17" t="s">
        <v>81</v>
      </c>
      <c r="M19" s="17">
        <v>15</v>
      </c>
      <c r="N19" s="17">
        <v>2</v>
      </c>
      <c r="O19" s="17">
        <v>4</v>
      </c>
      <c r="P19" s="17">
        <v>2</v>
      </c>
      <c r="Q19" s="17">
        <v>2</v>
      </c>
      <c r="R19" s="22">
        <f>Q19/SUM(M19:Q19)+0.0000003</f>
        <v>8.0000299999999996E-2</v>
      </c>
      <c r="S19" s="11" t="s">
        <v>5</v>
      </c>
      <c r="T19" s="17">
        <v>3</v>
      </c>
      <c r="U19" s="21">
        <f t="shared" si="2"/>
        <v>0.10526375789473684</v>
      </c>
      <c r="V19" s="17" t="str">
        <f t="shared" si="3"/>
        <v>Construction, bâtiment et travaux publics</v>
      </c>
      <c r="W19" s="41">
        <f t="shared" ref="W19:W30" si="6">VLOOKUP(VLOOKUP(V19,$T$2:$U$15,2,FALSE),$L$17:$Q$30,2,FALSE)</f>
        <v>15</v>
      </c>
      <c r="X19" s="41">
        <f t="shared" si="4"/>
        <v>0</v>
      </c>
      <c r="Y19" s="41">
        <f t="shared" si="5"/>
        <v>4</v>
      </c>
      <c r="Z19" s="41">
        <f t="shared" si="0"/>
        <v>15</v>
      </c>
      <c r="AA19" s="41">
        <f t="shared" si="1"/>
        <v>4</v>
      </c>
      <c r="AG19" s="25"/>
      <c r="AH19" s="25"/>
      <c r="AI19" s="25"/>
    </row>
    <row r="20" spans="1:35" ht="18.75" customHeight="1" x14ac:dyDescent="0.25">
      <c r="E20" s="19"/>
      <c r="I20" s="25"/>
      <c r="J20" s="25"/>
      <c r="K20" s="11"/>
      <c r="L20" s="17" t="s">
        <v>82</v>
      </c>
      <c r="M20" s="17">
        <v>26</v>
      </c>
      <c r="N20" s="17">
        <v>1</v>
      </c>
      <c r="O20" s="17">
        <v>6</v>
      </c>
      <c r="P20" s="17">
        <v>6</v>
      </c>
      <c r="Q20" s="17">
        <v>0</v>
      </c>
      <c r="R20" s="22">
        <f>Q20/SUM(M20:Q20)+0.0000004</f>
        <v>3.9999999999999998E-7</v>
      </c>
      <c r="S20" s="11" t="s">
        <v>6</v>
      </c>
      <c r="T20" s="17">
        <v>4</v>
      </c>
      <c r="U20" s="21">
        <f t="shared" si="2"/>
        <v>8.0000299999999996E-2</v>
      </c>
      <c r="V20" s="17" t="str">
        <f t="shared" si="3"/>
        <v>Banque, assurance, immobilier</v>
      </c>
      <c r="W20" s="41">
        <f t="shared" si="6"/>
        <v>15</v>
      </c>
      <c r="X20" s="41">
        <f t="shared" si="4"/>
        <v>2</v>
      </c>
      <c r="Y20" s="41">
        <f t="shared" si="5"/>
        <v>4</v>
      </c>
      <c r="Z20" s="41">
        <f t="shared" si="0"/>
        <v>2</v>
      </c>
      <c r="AA20" s="41">
        <f t="shared" si="1"/>
        <v>2</v>
      </c>
      <c r="AG20" s="25"/>
      <c r="AH20" s="25"/>
      <c r="AI20" s="25"/>
    </row>
    <row r="21" spans="1:35" ht="16.5" customHeight="1" x14ac:dyDescent="0.3">
      <c r="B21" s="46" t="s">
        <v>179</v>
      </c>
      <c r="E21" s="19"/>
      <c r="I21" s="25"/>
      <c r="J21" s="25"/>
      <c r="K21" s="11"/>
      <c r="L21" s="17" t="s">
        <v>83</v>
      </c>
      <c r="M21" s="17">
        <v>21</v>
      </c>
      <c r="N21" s="17">
        <v>0</v>
      </c>
      <c r="O21" s="17">
        <v>0</v>
      </c>
      <c r="P21" s="17">
        <v>2</v>
      </c>
      <c r="Q21" s="17">
        <v>0</v>
      </c>
      <c r="R21" s="22">
        <f>Q21/SUM(M21:Q21)+0.0000005</f>
        <v>4.9999999999999998E-7</v>
      </c>
      <c r="S21" s="11" t="s">
        <v>7</v>
      </c>
      <c r="T21" s="17">
        <v>5</v>
      </c>
      <c r="U21" s="21">
        <f t="shared" si="2"/>
        <v>6.3830587234042543E-2</v>
      </c>
      <c r="V21" s="17" t="str">
        <f t="shared" si="3"/>
        <v>Industrie</v>
      </c>
      <c r="W21" s="41">
        <f t="shared" si="6"/>
        <v>28</v>
      </c>
      <c r="X21" s="41">
        <f t="shared" si="4"/>
        <v>4</v>
      </c>
      <c r="Y21" s="41">
        <f t="shared" si="5"/>
        <v>13</v>
      </c>
      <c r="Z21" s="41">
        <f t="shared" si="0"/>
        <v>43</v>
      </c>
      <c r="AA21" s="41">
        <f t="shared" si="1"/>
        <v>6</v>
      </c>
      <c r="AG21" s="25"/>
      <c r="AH21" s="25"/>
      <c r="AI21" s="25"/>
    </row>
    <row r="22" spans="1:35" ht="16.5" customHeight="1" x14ac:dyDescent="0.25">
      <c r="E22" s="19"/>
      <c r="I22" s="25"/>
      <c r="J22" s="25"/>
      <c r="K22" s="11"/>
      <c r="L22" s="17" t="s">
        <v>84</v>
      </c>
      <c r="M22" s="17">
        <v>15</v>
      </c>
      <c r="N22" s="17">
        <v>0</v>
      </c>
      <c r="O22" s="17">
        <v>4</v>
      </c>
      <c r="P22" s="17">
        <v>15</v>
      </c>
      <c r="Q22" s="17">
        <v>4</v>
      </c>
      <c r="R22" s="22">
        <f>Q22/SUM(M22:Q22)+0.0000006</f>
        <v>0.10526375789473684</v>
      </c>
      <c r="S22" s="11" t="s">
        <v>8</v>
      </c>
      <c r="T22" s="17">
        <v>6</v>
      </c>
      <c r="U22" s="21">
        <f t="shared" si="2"/>
        <v>3.3333433333333336E-2</v>
      </c>
      <c r="V22" s="17" t="str">
        <f t="shared" si="3"/>
        <v>Agriculture et pêche, espaces naturels et espaces verts, soins aux animaux</v>
      </c>
      <c r="W22" s="41">
        <f t="shared" si="6"/>
        <v>17</v>
      </c>
      <c r="X22" s="41">
        <f t="shared" si="4"/>
        <v>5</v>
      </c>
      <c r="Y22" s="41">
        <f t="shared" si="5"/>
        <v>0</v>
      </c>
      <c r="Z22" s="41">
        <f t="shared" si="0"/>
        <v>7</v>
      </c>
      <c r="AA22" s="41">
        <f t="shared" si="1"/>
        <v>1</v>
      </c>
      <c r="AG22" s="25"/>
      <c r="AH22" s="25"/>
      <c r="AI22" s="25"/>
    </row>
    <row r="23" spans="1:35" ht="16.5" customHeight="1" x14ac:dyDescent="0.25">
      <c r="B23" t="s">
        <v>114</v>
      </c>
      <c r="H23" s="95"/>
      <c r="I23" s="25"/>
      <c r="J23" s="25"/>
      <c r="K23" s="11"/>
      <c r="L23" s="17" t="s">
        <v>85</v>
      </c>
      <c r="M23" s="17">
        <v>16</v>
      </c>
      <c r="N23" s="17">
        <v>2</v>
      </c>
      <c r="O23" s="17">
        <v>8</v>
      </c>
      <c r="P23" s="17">
        <v>4</v>
      </c>
      <c r="Q23" s="17">
        <v>0</v>
      </c>
      <c r="R23" s="22">
        <f>Q23/SUM(M23:Q23)+0.0000007</f>
        <v>6.9999999999999997E-7</v>
      </c>
      <c r="S23" s="11" t="s">
        <v>9</v>
      </c>
      <c r="T23" s="17">
        <v>7</v>
      </c>
      <c r="U23" s="21">
        <f t="shared" si="2"/>
        <v>2.7028427027027027E-2</v>
      </c>
      <c r="V23" s="17" t="str">
        <f t="shared" si="3"/>
        <v>Transport et logistique</v>
      </c>
      <c r="W23" s="41">
        <f t="shared" si="6"/>
        <v>21</v>
      </c>
      <c r="X23" s="41">
        <f t="shared" si="4"/>
        <v>2</v>
      </c>
      <c r="Y23" s="41">
        <f t="shared" si="5"/>
        <v>2</v>
      </c>
      <c r="Z23" s="41">
        <f t="shared" si="0"/>
        <v>11</v>
      </c>
      <c r="AA23" s="41">
        <f t="shared" si="1"/>
        <v>1</v>
      </c>
      <c r="AG23" s="25"/>
      <c r="AH23" s="25"/>
      <c r="AI23" s="25"/>
    </row>
    <row r="24" spans="1:35" ht="6.75" customHeight="1" x14ac:dyDescent="0.25">
      <c r="H24" s="95"/>
      <c r="I24" s="25"/>
      <c r="J24" s="25"/>
      <c r="K24" s="11"/>
      <c r="L24" s="17" t="s">
        <v>86</v>
      </c>
      <c r="M24" s="17">
        <v>28</v>
      </c>
      <c r="N24" s="17">
        <v>4</v>
      </c>
      <c r="O24" s="17">
        <v>13</v>
      </c>
      <c r="P24" s="17">
        <v>43</v>
      </c>
      <c r="Q24" s="17">
        <v>6</v>
      </c>
      <c r="R24" s="22">
        <f>Q24/SUM(M24:Q24)+0.0000008</f>
        <v>6.3830587234042543E-2</v>
      </c>
      <c r="S24" s="11" t="s">
        <v>1</v>
      </c>
      <c r="T24" s="17">
        <v>8</v>
      </c>
      <c r="U24" s="21">
        <f t="shared" si="2"/>
        <v>1.4085607042253522E-2</v>
      </c>
      <c r="V24" s="17" t="str">
        <f t="shared" si="3"/>
        <v>Services à la personne et à la collectivité</v>
      </c>
      <c r="W24" s="41">
        <f t="shared" si="6"/>
        <v>46</v>
      </c>
      <c r="X24" s="41">
        <f t="shared" si="4"/>
        <v>2</v>
      </c>
      <c r="Y24" s="41">
        <f t="shared" si="5"/>
        <v>6</v>
      </c>
      <c r="Z24" s="41">
        <f t="shared" si="0"/>
        <v>16</v>
      </c>
      <c r="AA24" s="41">
        <f t="shared" si="1"/>
        <v>1</v>
      </c>
      <c r="AG24" s="25"/>
      <c r="AH24" s="25"/>
      <c r="AI24" s="25"/>
    </row>
    <row r="25" spans="1:35" ht="12.75" customHeight="1" x14ac:dyDescent="0.25">
      <c r="A25" s="9" t="s">
        <v>36</v>
      </c>
      <c r="B25" s="12" t="s">
        <v>115</v>
      </c>
      <c r="G25" s="33"/>
      <c r="H25" s="95"/>
      <c r="I25" s="25"/>
      <c r="J25" s="25"/>
      <c r="K25" s="11"/>
      <c r="L25" s="17" t="s">
        <v>87</v>
      </c>
      <c r="M25" s="17">
        <v>6</v>
      </c>
      <c r="N25" s="17">
        <v>1</v>
      </c>
      <c r="O25" s="17">
        <v>3</v>
      </c>
      <c r="P25" s="17">
        <v>14</v>
      </c>
      <c r="Q25" s="17">
        <v>4</v>
      </c>
      <c r="R25" s="22">
        <f>Q25/SUM(M25:Q25)+0.0000009</f>
        <v>0.14285804285714285</v>
      </c>
      <c r="S25" s="11" t="s">
        <v>10</v>
      </c>
      <c r="T25" s="17">
        <v>9</v>
      </c>
      <c r="U25" s="21">
        <f t="shared" si="2"/>
        <v>1.3E-6</v>
      </c>
      <c r="V25" s="17" t="str">
        <f t="shared" si="3"/>
        <v>Support à l'entreprise</v>
      </c>
      <c r="W25" s="41">
        <f t="shared" si="6"/>
        <v>35</v>
      </c>
      <c r="X25" s="41">
        <f t="shared" si="4"/>
        <v>4</v>
      </c>
      <c r="Y25" s="41">
        <f t="shared" si="5"/>
        <v>3</v>
      </c>
      <c r="Z25" s="41">
        <f t="shared" si="0"/>
        <v>2</v>
      </c>
      <c r="AA25" s="41">
        <f t="shared" si="1"/>
        <v>0</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0</v>
      </c>
      <c r="O26" s="17">
        <v>6</v>
      </c>
      <c r="P26" s="17">
        <v>12</v>
      </c>
      <c r="Q26" s="17">
        <v>5</v>
      </c>
      <c r="R26" s="22">
        <f>Q26/SUM(M26:Q26)+0.000001</f>
        <v>0.156251</v>
      </c>
      <c r="S26" s="11" t="s">
        <v>11</v>
      </c>
      <c r="T26" s="17">
        <v>10</v>
      </c>
      <c r="U26" s="21">
        <f t="shared" si="2"/>
        <v>1.1999999999999999E-6</v>
      </c>
      <c r="V26" s="17" t="str">
        <f t="shared" si="3"/>
        <v>Spectacle</v>
      </c>
      <c r="W26" s="41">
        <f t="shared" si="6"/>
        <v>21</v>
      </c>
      <c r="X26" s="41">
        <f t="shared" si="4"/>
        <v>0</v>
      </c>
      <c r="Y26" s="41">
        <f t="shared" si="5"/>
        <v>0</v>
      </c>
      <c r="Z26" s="41">
        <f t="shared" si="0"/>
        <v>1</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46</v>
      </c>
      <c r="N27" s="17">
        <v>2</v>
      </c>
      <c r="O27" s="17">
        <v>6</v>
      </c>
      <c r="P27" s="17">
        <v>16</v>
      </c>
      <c r="Q27" s="17">
        <v>1</v>
      </c>
      <c r="R27" s="22">
        <f>Q27/SUM(M27:Q27)+0.0000011</f>
        <v>1.4085607042253522E-2</v>
      </c>
      <c r="S27" s="11" t="s">
        <v>12</v>
      </c>
      <c r="T27" s="17">
        <v>11</v>
      </c>
      <c r="U27" s="21">
        <f t="shared" si="2"/>
        <v>6.9999999999999997E-7</v>
      </c>
      <c r="V27" s="17" t="str">
        <f t="shared" si="3"/>
        <v>Hôtellerie-restauration, tourisme, loisirs et animation</v>
      </c>
      <c r="W27" s="41">
        <f t="shared" si="6"/>
        <v>16</v>
      </c>
      <c r="X27" s="41">
        <f t="shared" si="4"/>
        <v>2</v>
      </c>
      <c r="Y27" s="41">
        <f t="shared" si="5"/>
        <v>8</v>
      </c>
      <c r="Z27" s="41">
        <f t="shared" si="0"/>
        <v>4</v>
      </c>
      <c r="AA27" s="41">
        <f t="shared" si="1"/>
        <v>0</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4.9999999999999998E-7</v>
      </c>
      <c r="V28" s="17" t="str">
        <f t="shared" si="3"/>
        <v>Communication, média et multimédia</v>
      </c>
      <c r="W28" s="41">
        <f t="shared" si="6"/>
        <v>21</v>
      </c>
      <c r="X28" s="41">
        <f t="shared" si="4"/>
        <v>0</v>
      </c>
      <c r="Y28" s="41">
        <f t="shared" si="5"/>
        <v>0</v>
      </c>
      <c r="Z28" s="41">
        <f t="shared" si="0"/>
        <v>2</v>
      </c>
      <c r="AA28" s="41">
        <f t="shared" si="1"/>
        <v>0</v>
      </c>
      <c r="AB28" s="17"/>
    </row>
    <row r="29" spans="1:35" s="5" customFormat="1" ht="23.25" customHeight="1" x14ac:dyDescent="0.25">
      <c r="B29" s="31"/>
      <c r="C29" s="32"/>
      <c r="D29" s="32"/>
      <c r="E29" s="32"/>
      <c r="F29" s="32"/>
      <c r="G29" s="32"/>
      <c r="H29" s="38">
        <f>VLOOKUP(VLOOKUP(V17,$T$2:$U$15,2,FALSE),$L$32:$M$45,2,FALSE)/10</f>
        <v>1.6</v>
      </c>
      <c r="I29" s="39"/>
      <c r="K29" s="31"/>
      <c r="L29" s="17" t="s">
        <v>91</v>
      </c>
      <c r="M29" s="17">
        <v>35</v>
      </c>
      <c r="N29" s="17">
        <v>4</v>
      </c>
      <c r="O29" s="17">
        <v>3</v>
      </c>
      <c r="P29" s="17">
        <v>2</v>
      </c>
      <c r="Q29" s="17">
        <v>0</v>
      </c>
      <c r="R29" s="22">
        <f>Q29/SUM(M29:Q29)+0.0000013</f>
        <v>1.3E-6</v>
      </c>
      <c r="S29" s="11" t="s">
        <v>14</v>
      </c>
      <c r="T29" s="17">
        <v>13</v>
      </c>
      <c r="U29" s="21">
        <f t="shared" si="2"/>
        <v>3.9999999999999998E-7</v>
      </c>
      <c r="V29" s="17" t="str">
        <f t="shared" si="3"/>
        <v>Commerce, vente et grande distribution</v>
      </c>
      <c r="W29" s="41">
        <f t="shared" si="6"/>
        <v>26</v>
      </c>
      <c r="X29" s="41">
        <f t="shared" si="4"/>
        <v>1</v>
      </c>
      <c r="Y29" s="41">
        <f t="shared" si="5"/>
        <v>6</v>
      </c>
      <c r="Z29" s="41">
        <f t="shared" si="0"/>
        <v>6</v>
      </c>
      <c r="AA29" s="41">
        <f t="shared" si="1"/>
        <v>0</v>
      </c>
      <c r="AB29" s="17"/>
    </row>
    <row r="30" spans="1:35" s="5" customFormat="1" ht="23.25" customHeight="1" x14ac:dyDescent="0.25">
      <c r="B30" s="31"/>
      <c r="C30" s="32"/>
      <c r="D30" s="32"/>
      <c r="E30" s="32"/>
      <c r="F30" s="32"/>
      <c r="G30" s="32"/>
      <c r="H30" s="38">
        <f t="shared" ref="H30:H42" si="7">VLOOKUP(VLOOKUP(V18,$T$2:$U$15,2,FALSE),$L$32:$M$45,2,FALSE)/10</f>
        <v>0.9</v>
      </c>
      <c r="I30" s="39"/>
      <c r="K30" s="31"/>
      <c r="L30" s="17" t="s">
        <v>92</v>
      </c>
      <c r="M30" s="17">
        <v>21</v>
      </c>
      <c r="N30" s="17">
        <v>2</v>
      </c>
      <c r="O30" s="17">
        <v>2</v>
      </c>
      <c r="P30" s="17">
        <v>11</v>
      </c>
      <c r="Q30" s="17">
        <v>1</v>
      </c>
      <c r="R30" s="22">
        <f>Q30/SUM(M30:Q30)+0.0000014</f>
        <v>2.7028427027027027E-2</v>
      </c>
      <c r="S30" s="11" t="s">
        <v>15</v>
      </c>
      <c r="T30" s="17">
        <v>14</v>
      </c>
      <c r="U30" s="21">
        <f t="shared" si="2"/>
        <v>1.9999999999999999E-7</v>
      </c>
      <c r="V30" s="17" t="str">
        <f t="shared" si="3"/>
        <v>Arts et façonnage d'ouvrages d'art</v>
      </c>
      <c r="W30" s="41">
        <f t="shared" si="6"/>
        <v>16</v>
      </c>
      <c r="X30" s="41">
        <f t="shared" si="4"/>
        <v>0</v>
      </c>
      <c r="Y30" s="41">
        <f t="shared" si="5"/>
        <v>0</v>
      </c>
      <c r="Z30" s="41">
        <f t="shared" si="0"/>
        <v>3</v>
      </c>
      <c r="AA30" s="41">
        <f t="shared" si="1"/>
        <v>0</v>
      </c>
      <c r="AB30" s="17"/>
    </row>
    <row r="31" spans="1:35" s="5" customFormat="1" ht="23.25" customHeight="1" x14ac:dyDescent="0.25">
      <c r="H31" s="38">
        <f t="shared" si="7"/>
        <v>0.9</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1.2</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-0.1</v>
      </c>
      <c r="I33" s="39"/>
      <c r="L33" s="17" t="s">
        <v>80</v>
      </c>
      <c r="M33" s="17">
        <v>-15</v>
      </c>
      <c r="N33" s="17"/>
      <c r="O33" s="17"/>
      <c r="P33" s="17"/>
      <c r="Q33" s="17"/>
      <c r="R33" s="17"/>
      <c r="S33" s="17"/>
      <c r="T33" s="17"/>
      <c r="U33" s="17"/>
      <c r="V33" s="17"/>
      <c r="W33" s="17"/>
      <c r="X33" s="17"/>
      <c r="Y33" s="17"/>
      <c r="Z33" s="17"/>
      <c r="AA33" s="17"/>
      <c r="AB33" s="17"/>
    </row>
    <row r="34" spans="2:28" s="5" customFormat="1" ht="23.25" customHeight="1" x14ac:dyDescent="0.25">
      <c r="H34" s="38">
        <f t="shared" si="7"/>
        <v>-0.7</v>
      </c>
      <c r="I34" s="39"/>
      <c r="L34" s="17" t="s">
        <v>81</v>
      </c>
      <c r="M34" s="17">
        <v>12</v>
      </c>
      <c r="N34" s="17"/>
      <c r="O34" s="17"/>
      <c r="P34" s="17"/>
      <c r="Q34" s="17"/>
      <c r="R34" s="17"/>
      <c r="S34" s="17"/>
      <c r="T34" s="17"/>
      <c r="U34" s="17"/>
      <c r="V34" s="17"/>
      <c r="W34" s="17"/>
      <c r="X34" s="17"/>
      <c r="Y34" s="17"/>
      <c r="Z34" s="17"/>
      <c r="AA34" s="17"/>
      <c r="AB34" s="17"/>
    </row>
    <row r="35" spans="2:28" s="5" customFormat="1" ht="23.25" customHeight="1" x14ac:dyDescent="0.25">
      <c r="H35" s="38">
        <f t="shared" si="7"/>
        <v>1.1000000000000001</v>
      </c>
      <c r="I35" s="39"/>
      <c r="L35" s="17" t="s">
        <v>82</v>
      </c>
      <c r="M35" s="17">
        <v>-6</v>
      </c>
      <c r="N35" s="17"/>
      <c r="O35" s="17"/>
      <c r="P35" s="17"/>
      <c r="Q35" s="17"/>
      <c r="R35" s="17"/>
      <c r="S35" s="17"/>
      <c r="T35" s="17"/>
      <c r="U35" s="17"/>
      <c r="V35" s="17"/>
      <c r="W35" s="17"/>
      <c r="X35" s="17"/>
      <c r="Y35" s="17"/>
      <c r="Z35" s="17"/>
      <c r="AA35" s="17"/>
      <c r="AB35" s="17"/>
    </row>
    <row r="36" spans="2:28" s="5" customFormat="1" ht="23.25" customHeight="1" x14ac:dyDescent="0.25">
      <c r="H36" s="38">
        <f t="shared" si="7"/>
        <v>-0.3</v>
      </c>
      <c r="I36" s="40"/>
      <c r="L36" s="17" t="s">
        <v>83</v>
      </c>
      <c r="M36" s="17">
        <v>-14</v>
      </c>
      <c r="N36" s="17"/>
      <c r="O36" s="17"/>
      <c r="P36" s="17"/>
      <c r="Q36" s="17"/>
      <c r="R36" s="17"/>
      <c r="S36" s="17"/>
      <c r="T36" s="17"/>
      <c r="U36" s="17"/>
      <c r="V36" s="17"/>
      <c r="W36" s="17"/>
      <c r="X36" s="17"/>
      <c r="Y36" s="17"/>
      <c r="Z36" s="17"/>
      <c r="AA36" s="17"/>
      <c r="AB36" s="17"/>
    </row>
    <row r="37" spans="2:28" s="5" customFormat="1" ht="23.25" customHeight="1" x14ac:dyDescent="0.25">
      <c r="H37" s="38">
        <f t="shared" si="7"/>
        <v>-0.5</v>
      </c>
      <c r="I37" s="40"/>
      <c r="L37" s="17" t="s">
        <v>84</v>
      </c>
      <c r="M37" s="17">
        <v>9</v>
      </c>
      <c r="N37" s="17"/>
      <c r="O37" s="17"/>
      <c r="P37" s="17"/>
      <c r="Q37" s="17"/>
      <c r="R37" s="17"/>
      <c r="S37" s="17"/>
      <c r="T37" s="17"/>
      <c r="U37" s="17"/>
      <c r="V37" s="17"/>
      <c r="W37" s="17"/>
      <c r="X37" s="17"/>
      <c r="Y37" s="17"/>
      <c r="Z37" s="17"/>
      <c r="AA37" s="17"/>
      <c r="AB37" s="17"/>
    </row>
    <row r="38" spans="2:28" s="5" customFormat="1" ht="23.25" customHeight="1" x14ac:dyDescent="0.25">
      <c r="H38" s="38">
        <f t="shared" si="7"/>
        <v>-1.9</v>
      </c>
      <c r="I38" s="39"/>
      <c r="L38" s="17" t="s">
        <v>85</v>
      </c>
      <c r="M38" s="17">
        <v>1</v>
      </c>
      <c r="N38" s="17"/>
      <c r="O38" s="17"/>
      <c r="P38" s="17"/>
      <c r="Q38" s="17"/>
      <c r="R38" s="17"/>
      <c r="S38" s="17"/>
      <c r="T38" s="17"/>
      <c r="U38" s="17"/>
      <c r="V38" s="17"/>
      <c r="W38" s="17"/>
      <c r="X38" s="17"/>
      <c r="Y38" s="17"/>
      <c r="Z38" s="17"/>
      <c r="AA38" s="17"/>
      <c r="AB38" s="17"/>
    </row>
    <row r="39" spans="2:28" s="5" customFormat="1" ht="23.25" customHeight="1" x14ac:dyDescent="0.25">
      <c r="H39" s="38">
        <f t="shared" si="7"/>
        <v>0.1</v>
      </c>
      <c r="I39" s="39"/>
      <c r="L39" s="17" t="s">
        <v>86</v>
      </c>
      <c r="M39" s="17">
        <v>-1</v>
      </c>
      <c r="N39" s="17"/>
      <c r="O39" s="17"/>
      <c r="P39" s="17"/>
      <c r="Q39" s="17"/>
      <c r="R39" s="17"/>
      <c r="S39" s="17"/>
      <c r="T39" s="17"/>
      <c r="U39" s="17"/>
      <c r="V39" s="17"/>
      <c r="W39" s="17"/>
      <c r="X39" s="17"/>
      <c r="Y39" s="17"/>
      <c r="Z39" s="17"/>
      <c r="AA39" s="17"/>
      <c r="AB39" s="17"/>
    </row>
    <row r="40" spans="2:28" s="5" customFormat="1" ht="23.25" customHeight="1" x14ac:dyDescent="0.25">
      <c r="H40" s="38">
        <f t="shared" si="7"/>
        <v>-1.4</v>
      </c>
      <c r="I40" s="39"/>
      <c r="L40" s="17" t="s">
        <v>87</v>
      </c>
      <c r="M40" s="17">
        <v>9</v>
      </c>
      <c r="N40" s="17"/>
      <c r="O40" s="17"/>
      <c r="P40" s="17"/>
      <c r="Q40" s="17"/>
      <c r="R40" s="17"/>
      <c r="S40" s="17"/>
      <c r="T40" s="17"/>
      <c r="U40" s="17"/>
      <c r="V40" s="17"/>
      <c r="W40" s="17"/>
      <c r="X40" s="17"/>
      <c r="Y40" s="17"/>
      <c r="Z40" s="17"/>
      <c r="AA40" s="17"/>
      <c r="AB40" s="17"/>
    </row>
    <row r="41" spans="2:28" s="5" customFormat="1" ht="23.25" customHeight="1" x14ac:dyDescent="0.25">
      <c r="H41" s="38">
        <f t="shared" si="7"/>
        <v>-0.6</v>
      </c>
      <c r="I41" s="39"/>
      <c r="L41" s="17" t="s">
        <v>88</v>
      </c>
      <c r="M41" s="17">
        <v>16</v>
      </c>
      <c r="N41" s="17"/>
      <c r="O41" s="17"/>
      <c r="P41" s="17"/>
      <c r="Q41" s="17"/>
      <c r="R41" s="17"/>
      <c r="S41" s="17"/>
      <c r="T41" s="17"/>
      <c r="U41" s="17"/>
      <c r="V41" s="17"/>
      <c r="W41" s="17"/>
      <c r="X41" s="17"/>
      <c r="Y41" s="17"/>
      <c r="Z41" s="17"/>
      <c r="AA41" s="17"/>
      <c r="AB41" s="17"/>
    </row>
    <row r="42" spans="2:28" s="5" customFormat="1" ht="23.25" customHeight="1" x14ac:dyDescent="0.25">
      <c r="H42" s="38">
        <f t="shared" si="7"/>
        <v>-1.5</v>
      </c>
      <c r="I42" s="39"/>
      <c r="J42" s="36"/>
      <c r="K42" s="36"/>
      <c r="L42" s="17" t="s">
        <v>89</v>
      </c>
      <c r="M42" s="17">
        <v>-3</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5 métiers. À l'inverse, 9 métiers ne semblent pas du tout en tension (indicateur inférieur à -1). Dans ce domaine, l'indicateur de tension est de 1,6.</v>
      </c>
      <c r="C45" s="96"/>
      <c r="D45" s="96"/>
      <c r="E45" s="96"/>
      <c r="F45" s="96"/>
      <c r="G45" s="96"/>
      <c r="H45" s="96"/>
      <c r="J45" s="36"/>
      <c r="K45" s="36"/>
      <c r="L45" s="17" t="s">
        <v>92</v>
      </c>
      <c r="M45" s="17">
        <v>11</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Gisors</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196</v>
      </c>
      <c r="C51" s="60">
        <v>3</v>
      </c>
      <c r="D51" s="60">
        <v>4</v>
      </c>
      <c r="E51" s="60">
        <v>2</v>
      </c>
      <c r="F51" s="60">
        <v>4</v>
      </c>
      <c r="G51" s="60">
        <v>4</v>
      </c>
      <c r="H51" s="60">
        <v>3</v>
      </c>
      <c r="L51" s="17"/>
      <c r="M51" s="17"/>
      <c r="N51" s="17"/>
      <c r="O51" s="17"/>
      <c r="P51" s="17"/>
      <c r="Q51" s="17"/>
    </row>
    <row r="52" spans="1:17" ht="24.75" customHeight="1" x14ac:dyDescent="0.25">
      <c r="A52" s="57" t="s">
        <v>27</v>
      </c>
      <c r="B52" s="61" t="s">
        <v>214</v>
      </c>
      <c r="C52" s="62">
        <v>1</v>
      </c>
      <c r="D52" s="62">
        <v>1</v>
      </c>
      <c r="E52" s="62">
        <v>3</v>
      </c>
      <c r="F52" s="62">
        <v>4</v>
      </c>
      <c r="G52" s="62">
        <v>5</v>
      </c>
      <c r="H52" s="62">
        <v>1</v>
      </c>
      <c r="L52" s="17"/>
      <c r="M52" s="17"/>
      <c r="N52" s="17"/>
      <c r="O52" s="17"/>
      <c r="P52" s="17"/>
      <c r="Q52" s="17"/>
    </row>
    <row r="53" spans="1:17" ht="24.75" customHeight="1" x14ac:dyDescent="0.25">
      <c r="A53" s="57" t="s">
        <v>25</v>
      </c>
      <c r="B53" s="61" t="s">
        <v>217</v>
      </c>
      <c r="C53" s="62">
        <v>3</v>
      </c>
      <c r="D53" s="62">
        <v>3</v>
      </c>
      <c r="E53" s="62">
        <v>4</v>
      </c>
      <c r="F53" s="62">
        <v>1</v>
      </c>
      <c r="G53" s="62">
        <v>3</v>
      </c>
      <c r="H53" s="62">
        <v>4</v>
      </c>
      <c r="L53" s="17"/>
      <c r="M53" s="17"/>
      <c r="N53" s="17"/>
      <c r="O53" s="17"/>
      <c r="P53" s="17"/>
      <c r="Q53" s="17"/>
    </row>
    <row r="54" spans="1:17" ht="24.75" customHeight="1" x14ac:dyDescent="0.25">
      <c r="A54" s="57" t="s">
        <v>24</v>
      </c>
      <c r="B54" s="61" t="s">
        <v>208</v>
      </c>
      <c r="C54" s="62">
        <v>5</v>
      </c>
      <c r="D54" s="62">
        <v>3</v>
      </c>
      <c r="E54" s="62">
        <v>1</v>
      </c>
      <c r="F54" s="62">
        <v>1</v>
      </c>
      <c r="G54" s="62">
        <v>3</v>
      </c>
      <c r="H54" s="62">
        <v>4</v>
      </c>
      <c r="L54" s="17"/>
      <c r="M54" s="17"/>
      <c r="N54" s="17"/>
      <c r="O54" s="17"/>
      <c r="P54" s="17"/>
      <c r="Q54" s="17"/>
    </row>
    <row r="55" spans="1:17" ht="24.75" customHeight="1" x14ac:dyDescent="0.25">
      <c r="A55" s="57" t="s">
        <v>23</v>
      </c>
      <c r="B55" s="61" t="s">
        <v>192</v>
      </c>
      <c r="C55" s="62">
        <v>4</v>
      </c>
      <c r="D55" s="62">
        <v>4</v>
      </c>
      <c r="E55" s="62">
        <v>3</v>
      </c>
      <c r="F55" s="62">
        <v>3</v>
      </c>
      <c r="G55" s="62">
        <v>3</v>
      </c>
      <c r="H55" s="62">
        <v>3</v>
      </c>
      <c r="L55" s="17"/>
      <c r="M55" s="17"/>
      <c r="N55" s="17"/>
      <c r="O55" s="17"/>
      <c r="P55" s="17"/>
      <c r="Q55" s="17"/>
    </row>
    <row r="56" spans="1:17" ht="24.75" customHeight="1" x14ac:dyDescent="0.25">
      <c r="A56" s="57" t="s">
        <v>22</v>
      </c>
      <c r="B56" s="61" t="s">
        <v>228</v>
      </c>
      <c r="C56" s="62">
        <v>3</v>
      </c>
      <c r="D56" s="62">
        <v>3</v>
      </c>
      <c r="E56" s="62">
        <v>2</v>
      </c>
      <c r="F56" s="62">
        <v>1</v>
      </c>
      <c r="G56" s="62">
        <v>5</v>
      </c>
      <c r="H56" s="62">
        <v>1</v>
      </c>
      <c r="L56" s="17"/>
      <c r="M56" s="17"/>
      <c r="N56" s="17"/>
      <c r="O56" s="17"/>
      <c r="P56" s="17"/>
      <c r="Q56" s="17"/>
    </row>
    <row r="57" spans="1:17" ht="24.75" customHeight="1" x14ac:dyDescent="0.25">
      <c r="A57" s="57" t="s">
        <v>21</v>
      </c>
      <c r="B57" s="61" t="s">
        <v>273</v>
      </c>
      <c r="C57" s="62">
        <v>1</v>
      </c>
      <c r="D57" s="62">
        <v>1</v>
      </c>
      <c r="E57" s="62">
        <v>2</v>
      </c>
      <c r="F57" s="62">
        <v>3</v>
      </c>
      <c r="G57" s="62">
        <v>2</v>
      </c>
      <c r="H57" s="62">
        <v>3</v>
      </c>
      <c r="L57" s="17"/>
      <c r="M57" s="17"/>
      <c r="N57" s="17"/>
      <c r="O57" s="17"/>
      <c r="P57" s="17"/>
      <c r="Q57" s="17"/>
    </row>
    <row r="58" spans="1:17" ht="24.75" customHeight="1" x14ac:dyDescent="0.25">
      <c r="A58" s="57" t="s">
        <v>20</v>
      </c>
      <c r="B58" s="61" t="s">
        <v>206</v>
      </c>
      <c r="C58" s="62">
        <v>2</v>
      </c>
      <c r="D58" s="62">
        <v>2</v>
      </c>
      <c r="E58" s="62">
        <v>2</v>
      </c>
      <c r="F58" s="62">
        <v>3</v>
      </c>
      <c r="G58" s="62">
        <v>2</v>
      </c>
      <c r="H58" s="62">
        <v>4</v>
      </c>
      <c r="L58" s="17"/>
      <c r="M58" s="17"/>
      <c r="N58" s="17"/>
      <c r="O58" s="17"/>
      <c r="P58" s="17"/>
      <c r="Q58" s="17"/>
    </row>
    <row r="59" spans="1:17" ht="24.75" customHeight="1" x14ac:dyDescent="0.25">
      <c r="A59" s="57" t="s">
        <v>19</v>
      </c>
      <c r="B59" s="61" t="s">
        <v>275</v>
      </c>
      <c r="C59" s="62">
        <v>5</v>
      </c>
      <c r="D59" s="62">
        <v>1</v>
      </c>
      <c r="E59" s="62">
        <v>1</v>
      </c>
      <c r="F59" s="62">
        <v>3</v>
      </c>
      <c r="G59" s="62">
        <v>5</v>
      </c>
      <c r="H59" s="62">
        <v>1</v>
      </c>
      <c r="L59" s="17"/>
      <c r="M59" s="17"/>
      <c r="N59" s="17"/>
      <c r="O59" s="17"/>
      <c r="P59" s="17"/>
      <c r="Q59" s="17"/>
    </row>
    <row r="60" spans="1:17" ht="24.75" customHeight="1" x14ac:dyDescent="0.25">
      <c r="A60" s="57" t="s">
        <v>18</v>
      </c>
      <c r="B60" s="61" t="s">
        <v>216</v>
      </c>
      <c r="C60" s="62">
        <v>5</v>
      </c>
      <c r="D60" s="62">
        <v>4</v>
      </c>
      <c r="E60" s="62">
        <v>5</v>
      </c>
      <c r="F60" s="62">
        <v>2</v>
      </c>
      <c r="G60" s="62">
        <v>3</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Gisors</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Conduite de transport de marchandises sur longue distance </v>
      </c>
      <c r="C69" s="63">
        <f>IF(N69=". ",0,IF(AND(N69&gt;0,N69&lt;5),"ND",N69))</f>
        <v>26</v>
      </c>
      <c r="D69" s="58">
        <f>IF(O69=". ",0,IF(AND(O69&gt;0,O69&lt;5),"ND",O69))</f>
        <v>54</v>
      </c>
      <c r="E69" s="64">
        <f t="shared" ref="E69:E78" si="9">IF(P69=". ",0,P69)</f>
        <v>45</v>
      </c>
      <c r="F69" s="65">
        <f>IF(OR(R69=0,R69=". "),"-",IF(P69=". ",0,P69)/R69-1)</f>
        <v>0.95652173913043481</v>
      </c>
      <c r="G69" s="58">
        <f>IF(Q69=". ",0,Q69)</f>
        <v>3</v>
      </c>
      <c r="H69" s="66">
        <f>IF(OR(S69=0,S69=". "),"-",IF(P69=". ",0,P69)/S69)</f>
        <v>0.67164179104477617</v>
      </c>
      <c r="L69" s="17"/>
      <c r="M69" s="17" t="s">
        <v>196</v>
      </c>
      <c r="N69" s="17">
        <v>26</v>
      </c>
      <c r="O69" s="17">
        <v>54</v>
      </c>
      <c r="P69" s="17">
        <v>45</v>
      </c>
      <c r="Q69" s="17">
        <v>3</v>
      </c>
      <c r="R69" s="17">
        <v>23</v>
      </c>
      <c r="S69" s="17">
        <v>67</v>
      </c>
    </row>
    <row r="70" spans="1:19" ht="24.75" customHeight="1" x14ac:dyDescent="0.25">
      <c r="A70" s="57" t="s">
        <v>27</v>
      </c>
      <c r="B70" s="61" t="str">
        <f t="shared" si="8"/>
        <v xml:space="preserve">Comptabilité </v>
      </c>
      <c r="C70" s="67">
        <f t="shared" ref="C70:D78" si="10">IF(N70=". ",0,IF(AND(N70&gt;0,N70&lt;5),"ND",N70))</f>
        <v>22</v>
      </c>
      <c r="D70" s="68">
        <f t="shared" si="10"/>
        <v>42</v>
      </c>
      <c r="E70" s="69">
        <f t="shared" si="9"/>
        <v>24</v>
      </c>
      <c r="F70" s="70">
        <f t="shared" ref="F70:F78" si="11">IF(OR(R70=0,R70=". "),"-",IF(P70=". ",0,P70)/R70-1)</f>
        <v>0.41176470588235303</v>
      </c>
      <c r="G70" s="68">
        <f t="shared" ref="G70:G78" si="12">IF(Q70=". ",0,Q70)</f>
        <v>4</v>
      </c>
      <c r="H70" s="71">
        <f t="shared" ref="H70:H78" si="13">IF(OR(S70=0,S70=". "),"-",IF(P70=". ",0,P70)/S70)</f>
        <v>0.55813953488372092</v>
      </c>
      <c r="L70" s="17"/>
      <c r="M70" s="17" t="s">
        <v>214</v>
      </c>
      <c r="N70" s="17">
        <v>22</v>
      </c>
      <c r="O70" s="17">
        <v>42</v>
      </c>
      <c r="P70" s="17">
        <v>24</v>
      </c>
      <c r="Q70" s="17">
        <v>4</v>
      </c>
      <c r="R70" s="17">
        <v>17</v>
      </c>
      <c r="S70" s="17">
        <v>43</v>
      </c>
    </row>
    <row r="71" spans="1:19" ht="24.75" customHeight="1" x14ac:dyDescent="0.25">
      <c r="A71" s="57" t="s">
        <v>25</v>
      </c>
      <c r="B71" s="61" t="str">
        <f t="shared" si="8"/>
        <v xml:space="preserve">Conduite d'engins de terrassement et de carrière </v>
      </c>
      <c r="C71" s="67">
        <f t="shared" si="10"/>
        <v>13</v>
      </c>
      <c r="D71" s="68">
        <f t="shared" si="10"/>
        <v>28</v>
      </c>
      <c r="E71" s="69">
        <f t="shared" si="9"/>
        <v>24</v>
      </c>
      <c r="F71" s="70" t="str">
        <f t="shared" si="11"/>
        <v>-</v>
      </c>
      <c r="G71" s="68">
        <f t="shared" si="12"/>
        <v>1</v>
      </c>
      <c r="H71" s="71">
        <f t="shared" si="13"/>
        <v>1</v>
      </c>
      <c r="L71" s="17"/>
      <c r="M71" s="17" t="s">
        <v>217</v>
      </c>
      <c r="N71" s="17">
        <v>13</v>
      </c>
      <c r="O71" s="17">
        <v>28</v>
      </c>
      <c r="P71" s="17">
        <v>24</v>
      </c>
      <c r="Q71" s="17">
        <v>1</v>
      </c>
      <c r="R71" s="17">
        <v>0</v>
      </c>
      <c r="S71" s="17">
        <v>24</v>
      </c>
    </row>
    <row r="72" spans="1:19" ht="24.75" customHeight="1" x14ac:dyDescent="0.25">
      <c r="A72" s="57" t="s">
        <v>24</v>
      </c>
      <c r="B72" s="61" t="str">
        <f t="shared" si="8"/>
        <v xml:space="preserve">Intervention technique en méthodes et industrialisation </v>
      </c>
      <c r="C72" s="67">
        <f t="shared" si="10"/>
        <v>25</v>
      </c>
      <c r="D72" s="68">
        <f t="shared" si="10"/>
        <v>63</v>
      </c>
      <c r="E72" s="69">
        <f t="shared" si="9"/>
        <v>22</v>
      </c>
      <c r="F72" s="70">
        <f t="shared" si="11"/>
        <v>1.2000000000000002</v>
      </c>
      <c r="G72" s="68">
        <f t="shared" si="12"/>
        <v>2</v>
      </c>
      <c r="H72" s="71">
        <f t="shared" si="13"/>
        <v>0.40740740740740738</v>
      </c>
      <c r="L72" s="17"/>
      <c r="M72" s="17" t="s">
        <v>208</v>
      </c>
      <c r="N72" s="17">
        <v>25</v>
      </c>
      <c r="O72" s="17">
        <v>63</v>
      </c>
      <c r="P72" s="17">
        <v>22</v>
      </c>
      <c r="Q72" s="17">
        <v>2</v>
      </c>
      <c r="R72" s="17">
        <v>10</v>
      </c>
      <c r="S72" s="17">
        <v>54</v>
      </c>
    </row>
    <row r="73" spans="1:19" ht="24.75" customHeight="1" x14ac:dyDescent="0.25">
      <c r="A73" s="57" t="s">
        <v>23</v>
      </c>
      <c r="B73" s="61" t="str">
        <f t="shared" si="8"/>
        <v xml:space="preserve">Maçonnerie </v>
      </c>
      <c r="C73" s="67">
        <f t="shared" si="10"/>
        <v>17</v>
      </c>
      <c r="D73" s="68">
        <f t="shared" si="10"/>
        <v>30</v>
      </c>
      <c r="E73" s="69">
        <f t="shared" si="9"/>
        <v>27</v>
      </c>
      <c r="F73" s="70">
        <f t="shared" si="11"/>
        <v>0.8</v>
      </c>
      <c r="G73" s="68">
        <f t="shared" si="12"/>
        <v>0</v>
      </c>
      <c r="H73" s="71">
        <f t="shared" si="13"/>
        <v>0.81818181818181823</v>
      </c>
      <c r="L73" s="17"/>
      <c r="M73" s="17" t="s">
        <v>192</v>
      </c>
      <c r="N73" s="17">
        <v>17</v>
      </c>
      <c r="O73" s="17">
        <v>30</v>
      </c>
      <c r="P73" s="17">
        <v>27</v>
      </c>
      <c r="Q73" s="17" t="s">
        <v>95</v>
      </c>
      <c r="R73" s="17">
        <v>15</v>
      </c>
      <c r="S73" s="17">
        <v>33</v>
      </c>
    </row>
    <row r="74" spans="1:19" ht="24.75" customHeight="1" x14ac:dyDescent="0.25">
      <c r="A74" s="57" t="s">
        <v>22</v>
      </c>
      <c r="B74" s="61" t="str">
        <f t="shared" si="8"/>
        <v xml:space="preserve">Soins esthétiques et corporels </v>
      </c>
      <c r="C74" s="67">
        <f t="shared" si="10"/>
        <v>12</v>
      </c>
      <c r="D74" s="68">
        <f t="shared" si="10"/>
        <v>18</v>
      </c>
      <c r="E74" s="69">
        <f t="shared" si="9"/>
        <v>8</v>
      </c>
      <c r="F74" s="70">
        <f t="shared" si="11"/>
        <v>0.60000000000000009</v>
      </c>
      <c r="G74" s="68">
        <f t="shared" si="12"/>
        <v>2</v>
      </c>
      <c r="H74" s="71">
        <f t="shared" si="13"/>
        <v>0.30769230769230771</v>
      </c>
      <c r="L74" s="17"/>
      <c r="M74" s="17" t="s">
        <v>228</v>
      </c>
      <c r="N74" s="17">
        <v>12</v>
      </c>
      <c r="O74" s="17">
        <v>18</v>
      </c>
      <c r="P74" s="17">
        <v>8</v>
      </c>
      <c r="Q74" s="17">
        <v>2</v>
      </c>
      <c r="R74" s="17">
        <v>5</v>
      </c>
      <c r="S74" s="17">
        <v>26</v>
      </c>
    </row>
    <row r="75" spans="1:19" ht="24.75" customHeight="1" x14ac:dyDescent="0.25">
      <c r="A75" s="57" t="s">
        <v>21</v>
      </c>
      <c r="B75" s="61" t="str">
        <f t="shared" si="8"/>
        <v xml:space="preserve">Éducation et surveillance au sein d'établissements d'enseignement </v>
      </c>
      <c r="C75" s="67">
        <f t="shared" si="10"/>
        <v>19</v>
      </c>
      <c r="D75" s="68">
        <f t="shared" si="10"/>
        <v>49</v>
      </c>
      <c r="E75" s="69">
        <f t="shared" si="9"/>
        <v>32</v>
      </c>
      <c r="F75" s="70">
        <f t="shared" si="11"/>
        <v>1.1333333333333333</v>
      </c>
      <c r="G75" s="68">
        <f t="shared" si="12"/>
        <v>1</v>
      </c>
      <c r="H75" s="71">
        <f t="shared" si="13"/>
        <v>0.91428571428571426</v>
      </c>
      <c r="L75" s="17"/>
      <c r="M75" s="17" t="s">
        <v>273</v>
      </c>
      <c r="N75" s="17">
        <v>19</v>
      </c>
      <c r="O75" s="17">
        <v>49</v>
      </c>
      <c r="P75" s="17">
        <v>32</v>
      </c>
      <c r="Q75" s="17">
        <v>1</v>
      </c>
      <c r="R75" s="17">
        <v>15</v>
      </c>
      <c r="S75" s="17">
        <v>35</v>
      </c>
    </row>
    <row r="76" spans="1:19" ht="24.75" customHeight="1" x14ac:dyDescent="0.25">
      <c r="A76" s="57" t="s">
        <v>20</v>
      </c>
      <c r="B76" s="61" t="str">
        <f t="shared" si="8"/>
        <v xml:space="preserve">Assistance auprès d'enfants </v>
      </c>
      <c r="C76" s="67">
        <f t="shared" si="10"/>
        <v>55</v>
      </c>
      <c r="D76" s="68">
        <f t="shared" si="10"/>
        <v>230</v>
      </c>
      <c r="E76" s="69">
        <f t="shared" si="9"/>
        <v>37</v>
      </c>
      <c r="F76" s="70">
        <f t="shared" si="11"/>
        <v>-0.15909090909090906</v>
      </c>
      <c r="G76" s="68">
        <f t="shared" si="12"/>
        <v>3</v>
      </c>
      <c r="H76" s="71">
        <f t="shared" si="13"/>
        <v>0.25170068027210885</v>
      </c>
      <c r="L76" s="17"/>
      <c r="M76" s="17" t="s">
        <v>206</v>
      </c>
      <c r="N76" s="17">
        <v>55</v>
      </c>
      <c r="O76" s="17">
        <v>230</v>
      </c>
      <c r="P76" s="17">
        <v>37</v>
      </c>
      <c r="Q76" s="17">
        <v>3</v>
      </c>
      <c r="R76" s="17">
        <v>44</v>
      </c>
      <c r="S76" s="17">
        <v>147</v>
      </c>
    </row>
    <row r="77" spans="1:19" ht="24.75" customHeight="1" x14ac:dyDescent="0.25">
      <c r="A77" s="57" t="s">
        <v>19</v>
      </c>
      <c r="B77" s="61" t="str">
        <f t="shared" si="8"/>
        <v xml:space="preserve">Intervention socioéducative </v>
      </c>
      <c r="C77" s="67">
        <f t="shared" si="10"/>
        <v>11</v>
      </c>
      <c r="D77" s="68">
        <f t="shared" si="10"/>
        <v>20</v>
      </c>
      <c r="E77" s="69">
        <f t="shared" si="9"/>
        <v>24</v>
      </c>
      <c r="F77" s="70">
        <f t="shared" si="11"/>
        <v>-0.59322033898305082</v>
      </c>
      <c r="G77" s="68">
        <f t="shared" si="12"/>
        <v>3</v>
      </c>
      <c r="H77" s="71">
        <f t="shared" si="13"/>
        <v>1.0909090909090908</v>
      </c>
      <c r="L77" s="17"/>
      <c r="M77" s="17" t="s">
        <v>275</v>
      </c>
      <c r="N77" s="17">
        <v>11</v>
      </c>
      <c r="O77" s="17">
        <v>20</v>
      </c>
      <c r="P77" s="17">
        <v>24</v>
      </c>
      <c r="Q77" s="17">
        <v>3</v>
      </c>
      <c r="R77" s="17">
        <v>59</v>
      </c>
      <c r="S77" s="17">
        <v>22</v>
      </c>
    </row>
    <row r="78" spans="1:19" ht="24.75" customHeight="1" x14ac:dyDescent="0.25">
      <c r="A78" s="57" t="s">
        <v>18</v>
      </c>
      <c r="B78" s="61" t="str">
        <f t="shared" si="8"/>
        <v xml:space="preserve">Peinture en bâtiment </v>
      </c>
      <c r="C78" s="67">
        <f t="shared" si="10"/>
        <v>14</v>
      </c>
      <c r="D78" s="68">
        <f t="shared" si="10"/>
        <v>20</v>
      </c>
      <c r="E78" s="69">
        <f t="shared" si="9"/>
        <v>19</v>
      </c>
      <c r="F78" s="70">
        <f t="shared" si="11"/>
        <v>2.8</v>
      </c>
      <c r="G78" s="68">
        <f t="shared" si="12"/>
        <v>0</v>
      </c>
      <c r="H78" s="71">
        <f t="shared" si="13"/>
        <v>1.1176470588235294</v>
      </c>
      <c r="L78" s="17"/>
      <c r="M78" s="17" t="s">
        <v>216</v>
      </c>
      <c r="N78" s="17">
        <v>14</v>
      </c>
      <c r="O78" s="17">
        <v>20</v>
      </c>
      <c r="P78" s="17">
        <v>19</v>
      </c>
      <c r="Q78" s="17" t="s">
        <v>95</v>
      </c>
      <c r="R78" s="17">
        <v>5</v>
      </c>
      <c r="S78" s="17">
        <v>17</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29" priority="6" operator="equal">
      <formula>5</formula>
    </cfRule>
    <cfRule type="cellIs" dxfId="128" priority="7" operator="equal">
      <formula>4</formula>
    </cfRule>
    <cfRule type="cellIs" dxfId="127" priority="8" operator="equal">
      <formula>3</formula>
    </cfRule>
    <cfRule type="cellIs" dxfId="126" priority="9" operator="equal">
      <formula>2</formula>
    </cfRule>
    <cfRule type="cellIs" dxfId="125" priority="10" operator="equal">
      <formula>1</formula>
    </cfRule>
  </conditionalFormatting>
  <conditionalFormatting sqref="F51:F60">
    <cfRule type="cellIs" dxfId="124" priority="1" operator="equal">
      <formula>5</formula>
    </cfRule>
    <cfRule type="cellIs" dxfId="123" priority="2" operator="equal">
      <formula>4</formula>
    </cfRule>
    <cfRule type="cellIs" dxfId="122" priority="3" operator="equal">
      <formula>3</formula>
    </cfRule>
    <cfRule type="cellIs" dxfId="121" priority="4" operator="equal">
      <formula>2</formula>
    </cfRule>
    <cfRule type="cellIs" dxfId="120" priority="5" operator="equal">
      <formula>1</formula>
    </cfRule>
  </conditionalFormatting>
  <pageMargins left="0.25" right="0.25" top="0.75" bottom="0.75" header="0.3" footer="0.3"/>
  <pageSetup paperSize="9" orientation="portrait"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155</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5</v>
      </c>
      <c r="N17" s="5">
        <v>0</v>
      </c>
      <c r="O17" s="5">
        <v>9</v>
      </c>
      <c r="P17" s="5">
        <v>8</v>
      </c>
      <c r="Q17" s="5">
        <v>8</v>
      </c>
      <c r="R17" s="22">
        <f>Q17/SUM(M17:Q17)+0.0000001</f>
        <v>0.26666676666666667</v>
      </c>
      <c r="S17" s="11" t="s">
        <v>3</v>
      </c>
      <c r="T17" s="17">
        <v>1</v>
      </c>
      <c r="U17" s="21">
        <f>LARGE($R$17:$R$30,T17)</f>
        <v>0.42857232857142857</v>
      </c>
      <c r="V17" s="17" t="str">
        <f>VLOOKUP(U17,$R$17:$S$30,2,FALSE)</f>
        <v>Installation et maintenance</v>
      </c>
      <c r="W17" s="41">
        <f>VLOOKUP(VLOOKUP(V17,$T$2:$U$15,2,FALSE),$L$17:$Q$31,2,FALSE)</f>
        <v>1</v>
      </c>
      <c r="X17" s="41">
        <f>VLOOKUP(VLOOKUP(V17,$T$2:$U$15,2,FALSE),$L$17:$Q$31,3,FALSE)</f>
        <v>1</v>
      </c>
      <c r="Y17" s="41">
        <f>VLOOKUP(VLOOKUP(V17,$T$2:$U$15,2,FALSE),$L$17:$Q$31,4,FALSE)</f>
        <v>3</v>
      </c>
      <c r="Z17" s="41">
        <f t="shared" ref="Z17:Z30" si="0">VLOOKUP(VLOOKUP(V17,$T$2:$U$15,2,FALSE),$L$17:$Q$31,5,FALSE)</f>
        <v>11</v>
      </c>
      <c r="AA17" s="41">
        <f t="shared" ref="AA17:AA30" si="1">VLOOKUP(VLOOKUP(V17,$T$2:$U$15,2,FALSE),$L$17:$Q$31,6,FALSE)</f>
        <v>12</v>
      </c>
      <c r="AG17" s="25"/>
      <c r="AH17" s="25"/>
      <c r="AI17" s="25"/>
    </row>
    <row r="18" spans="1:35" x14ac:dyDescent="0.25">
      <c r="A18" s="94"/>
      <c r="B18" s="94"/>
      <c r="C18" s="94"/>
      <c r="D18" s="94"/>
      <c r="E18" s="94"/>
      <c r="F18" s="94"/>
      <c r="G18" s="94"/>
      <c r="H18" s="94"/>
      <c r="I18" s="25"/>
      <c r="J18" s="25"/>
      <c r="K18" s="11"/>
      <c r="L18" s="17" t="s">
        <v>80</v>
      </c>
      <c r="M18" s="17">
        <v>2</v>
      </c>
      <c r="N18" s="17">
        <v>2</v>
      </c>
      <c r="O18" s="17">
        <v>8</v>
      </c>
      <c r="P18" s="17">
        <v>6</v>
      </c>
      <c r="Q18" s="17">
        <v>1</v>
      </c>
      <c r="R18" s="22">
        <f>Q18/SUM(M18:Q18)+0.0000002</f>
        <v>5.2631778947368417E-2</v>
      </c>
      <c r="S18" s="11" t="s">
        <v>4</v>
      </c>
      <c r="T18" s="17">
        <v>2</v>
      </c>
      <c r="U18" s="21">
        <f t="shared" ref="U18:U30" si="2">LARGE($R$17:$R$30,T18)</f>
        <v>0.42105323157894736</v>
      </c>
      <c r="V18" s="17" t="str">
        <f t="shared" ref="V18:V30" si="3">VLOOKUP(U18,$R$17:$S$30,2,FALSE)</f>
        <v>Construction, bâtiment et travaux publics</v>
      </c>
      <c r="W18" s="41">
        <f>VLOOKUP(VLOOKUP(V18,$T$2:$U$15,2,FALSE),$L$17:$Q$30,2,FALSE)</f>
        <v>0</v>
      </c>
      <c r="X18" s="41">
        <f t="shared" ref="X18:X30" si="4">VLOOKUP(VLOOKUP(V18,$T$2:$U$15,2,FALSE),$L$17:$Q$30,3,FALSE)</f>
        <v>0</v>
      </c>
      <c r="Y18" s="41">
        <f t="shared" ref="Y18:Y30" si="5">VLOOKUP(VLOOKUP(V18,$T$2:$U$15,2,FALSE),$L$17:$Q$30,4,FALSE)</f>
        <v>8</v>
      </c>
      <c r="Z18" s="41">
        <f t="shared" si="0"/>
        <v>14</v>
      </c>
      <c r="AA18" s="41">
        <f t="shared" si="1"/>
        <v>16</v>
      </c>
      <c r="AG18" s="25"/>
      <c r="AH18" s="25"/>
      <c r="AI18" s="25"/>
    </row>
    <row r="19" spans="1:35" ht="9.75" customHeight="1" x14ac:dyDescent="0.25">
      <c r="A19" s="94"/>
      <c r="B19" s="94"/>
      <c r="C19" s="94"/>
      <c r="D19" s="94"/>
      <c r="E19" s="94"/>
      <c r="F19" s="94"/>
      <c r="G19" s="94"/>
      <c r="H19" s="94"/>
      <c r="I19" s="25"/>
      <c r="J19" s="25"/>
      <c r="K19" s="11"/>
      <c r="L19" s="17" t="s">
        <v>81</v>
      </c>
      <c r="M19" s="17">
        <v>6</v>
      </c>
      <c r="N19" s="17">
        <v>5</v>
      </c>
      <c r="O19" s="17">
        <v>8</v>
      </c>
      <c r="P19" s="17">
        <v>4</v>
      </c>
      <c r="Q19" s="17">
        <v>2</v>
      </c>
      <c r="R19" s="22">
        <f>Q19/SUM(M19:Q19)+0.0000003</f>
        <v>8.0000299999999996E-2</v>
      </c>
      <c r="S19" s="11" t="s">
        <v>5</v>
      </c>
      <c r="T19" s="17">
        <v>3</v>
      </c>
      <c r="U19" s="21">
        <f t="shared" si="2"/>
        <v>0.38297952340425534</v>
      </c>
      <c r="V19" s="17" t="str">
        <f t="shared" si="3"/>
        <v>Industrie</v>
      </c>
      <c r="W19" s="41">
        <f t="shared" ref="W19:W30" si="6">VLOOKUP(VLOOKUP(V19,$T$2:$U$15,2,FALSE),$L$17:$Q$30,2,FALSE)</f>
        <v>7</v>
      </c>
      <c r="X19" s="41">
        <f t="shared" si="4"/>
        <v>4</v>
      </c>
      <c r="Y19" s="41">
        <f t="shared" si="5"/>
        <v>14</v>
      </c>
      <c r="Z19" s="41">
        <f t="shared" si="0"/>
        <v>33</v>
      </c>
      <c r="AA19" s="41">
        <f t="shared" si="1"/>
        <v>36</v>
      </c>
      <c r="AG19" s="25"/>
      <c r="AH19" s="25"/>
      <c r="AI19" s="25"/>
    </row>
    <row r="20" spans="1:35" ht="18.75" customHeight="1" x14ac:dyDescent="0.25">
      <c r="E20" s="19"/>
      <c r="I20" s="25"/>
      <c r="J20" s="25"/>
      <c r="K20" s="11"/>
      <c r="L20" s="17" t="s">
        <v>82</v>
      </c>
      <c r="M20" s="17">
        <v>4</v>
      </c>
      <c r="N20" s="17">
        <v>14</v>
      </c>
      <c r="O20" s="17">
        <v>9</v>
      </c>
      <c r="P20" s="17">
        <v>12</v>
      </c>
      <c r="Q20" s="17">
        <v>0</v>
      </c>
      <c r="R20" s="22">
        <f>Q20/SUM(M20:Q20)+0.0000004</f>
        <v>3.9999999999999998E-7</v>
      </c>
      <c r="S20" s="11" t="s">
        <v>6</v>
      </c>
      <c r="T20" s="17">
        <v>4</v>
      </c>
      <c r="U20" s="21">
        <f t="shared" si="2"/>
        <v>0.26666676666666667</v>
      </c>
      <c r="V20" s="17" t="str">
        <f t="shared" si="3"/>
        <v>Agriculture et pêche, espaces naturels et espaces verts, soins aux animaux</v>
      </c>
      <c r="W20" s="41">
        <f t="shared" si="6"/>
        <v>5</v>
      </c>
      <c r="X20" s="41">
        <f t="shared" si="4"/>
        <v>0</v>
      </c>
      <c r="Y20" s="41">
        <f t="shared" si="5"/>
        <v>9</v>
      </c>
      <c r="Z20" s="41">
        <f t="shared" si="0"/>
        <v>8</v>
      </c>
      <c r="AA20" s="41">
        <f t="shared" si="1"/>
        <v>8</v>
      </c>
      <c r="AG20" s="25"/>
      <c r="AH20" s="25"/>
      <c r="AI20" s="25"/>
    </row>
    <row r="21" spans="1:35" ht="16.5" customHeight="1" x14ac:dyDescent="0.3">
      <c r="B21" s="46" t="s">
        <v>179</v>
      </c>
      <c r="E21" s="19"/>
      <c r="I21" s="25"/>
      <c r="J21" s="25"/>
      <c r="K21" s="11"/>
      <c r="L21" s="17" t="s">
        <v>83</v>
      </c>
      <c r="M21" s="17">
        <v>9</v>
      </c>
      <c r="N21" s="17">
        <v>5</v>
      </c>
      <c r="O21" s="17">
        <v>3</v>
      </c>
      <c r="P21" s="17">
        <v>6</v>
      </c>
      <c r="Q21" s="17">
        <v>0</v>
      </c>
      <c r="R21" s="22">
        <f>Q21/SUM(M21:Q21)+0.0000005</f>
        <v>4.9999999999999998E-7</v>
      </c>
      <c r="S21" s="11" t="s">
        <v>7</v>
      </c>
      <c r="T21" s="17">
        <v>5</v>
      </c>
      <c r="U21" s="21">
        <f t="shared" si="2"/>
        <v>0.156251</v>
      </c>
      <c r="V21" s="17" t="str">
        <f t="shared" si="3"/>
        <v>Santé</v>
      </c>
      <c r="W21" s="41">
        <f t="shared" si="6"/>
        <v>0</v>
      </c>
      <c r="X21" s="41">
        <f t="shared" si="4"/>
        <v>1</v>
      </c>
      <c r="Y21" s="41">
        <f t="shared" si="5"/>
        <v>12</v>
      </c>
      <c r="Z21" s="41">
        <f t="shared" si="0"/>
        <v>14</v>
      </c>
      <c r="AA21" s="41">
        <f t="shared" si="1"/>
        <v>5</v>
      </c>
      <c r="AG21" s="25"/>
      <c r="AH21" s="25"/>
      <c r="AI21" s="25"/>
    </row>
    <row r="22" spans="1:35" ht="16.5" customHeight="1" x14ac:dyDescent="0.25">
      <c r="E22" s="19"/>
      <c r="I22" s="25"/>
      <c r="J22" s="25"/>
      <c r="K22" s="11"/>
      <c r="L22" s="17" t="s">
        <v>84</v>
      </c>
      <c r="M22" s="17">
        <v>0</v>
      </c>
      <c r="N22" s="17">
        <v>0</v>
      </c>
      <c r="O22" s="17">
        <v>8</v>
      </c>
      <c r="P22" s="17">
        <v>14</v>
      </c>
      <c r="Q22" s="17">
        <v>16</v>
      </c>
      <c r="R22" s="22">
        <f>Q22/SUM(M22:Q22)+0.0000006</f>
        <v>0.42105323157894736</v>
      </c>
      <c r="S22" s="11" t="s">
        <v>8</v>
      </c>
      <c r="T22" s="17">
        <v>6</v>
      </c>
      <c r="U22" s="21">
        <f t="shared" si="2"/>
        <v>0.13513653513513516</v>
      </c>
      <c r="V22" s="17" t="str">
        <f t="shared" si="3"/>
        <v>Transport et logistique</v>
      </c>
      <c r="W22" s="41">
        <f t="shared" si="6"/>
        <v>7</v>
      </c>
      <c r="X22" s="41">
        <f t="shared" si="4"/>
        <v>3</v>
      </c>
      <c r="Y22" s="41">
        <f t="shared" si="5"/>
        <v>13</v>
      </c>
      <c r="Z22" s="41">
        <f t="shared" si="0"/>
        <v>9</v>
      </c>
      <c r="AA22" s="41">
        <f t="shared" si="1"/>
        <v>5</v>
      </c>
      <c r="AG22" s="25"/>
      <c r="AH22" s="25"/>
      <c r="AI22" s="25"/>
    </row>
    <row r="23" spans="1:35" ht="16.5" customHeight="1" x14ac:dyDescent="0.25">
      <c r="B23" t="s">
        <v>114</v>
      </c>
      <c r="H23" s="95"/>
      <c r="I23" s="25"/>
      <c r="J23" s="25"/>
      <c r="K23" s="11"/>
      <c r="L23" s="17" t="s">
        <v>85</v>
      </c>
      <c r="M23" s="17">
        <v>4</v>
      </c>
      <c r="N23" s="17">
        <v>7</v>
      </c>
      <c r="O23" s="17">
        <v>10</v>
      </c>
      <c r="P23" s="17">
        <v>9</v>
      </c>
      <c r="Q23" s="17">
        <v>0</v>
      </c>
      <c r="R23" s="22">
        <f>Q23/SUM(M23:Q23)+0.0000007</f>
        <v>6.9999999999999997E-7</v>
      </c>
      <c r="S23" s="11" t="s">
        <v>9</v>
      </c>
      <c r="T23" s="17">
        <v>7</v>
      </c>
      <c r="U23" s="21">
        <f t="shared" si="2"/>
        <v>9.8592649295774645E-2</v>
      </c>
      <c r="V23" s="17" t="str">
        <f t="shared" si="3"/>
        <v>Services à la personne et à la collectivité</v>
      </c>
      <c r="W23" s="41">
        <f t="shared" si="6"/>
        <v>30</v>
      </c>
      <c r="X23" s="41">
        <f t="shared" si="4"/>
        <v>3</v>
      </c>
      <c r="Y23" s="41">
        <f t="shared" si="5"/>
        <v>9</v>
      </c>
      <c r="Z23" s="41">
        <f t="shared" si="0"/>
        <v>22</v>
      </c>
      <c r="AA23" s="41">
        <f t="shared" si="1"/>
        <v>7</v>
      </c>
      <c r="AG23" s="25"/>
      <c r="AH23" s="25"/>
      <c r="AI23" s="25"/>
    </row>
    <row r="24" spans="1:35" ht="6.75" customHeight="1" x14ac:dyDescent="0.25">
      <c r="H24" s="95"/>
      <c r="I24" s="25"/>
      <c r="J24" s="25"/>
      <c r="K24" s="11"/>
      <c r="L24" s="17" t="s">
        <v>86</v>
      </c>
      <c r="M24" s="17">
        <v>7</v>
      </c>
      <c r="N24" s="17">
        <v>4</v>
      </c>
      <c r="O24" s="17">
        <v>14</v>
      </c>
      <c r="P24" s="17">
        <v>33</v>
      </c>
      <c r="Q24" s="17">
        <v>36</v>
      </c>
      <c r="R24" s="22">
        <f>Q24/SUM(M24:Q24)+0.0000008</f>
        <v>0.38297952340425534</v>
      </c>
      <c r="S24" s="11" t="s">
        <v>1</v>
      </c>
      <c r="T24" s="17">
        <v>8</v>
      </c>
      <c r="U24" s="21">
        <f t="shared" si="2"/>
        <v>9.0910390909090907E-2</v>
      </c>
      <c r="V24" s="17" t="str">
        <f t="shared" si="3"/>
        <v>Support à l'entreprise</v>
      </c>
      <c r="W24" s="41">
        <f t="shared" si="6"/>
        <v>1</v>
      </c>
      <c r="X24" s="41">
        <f t="shared" si="4"/>
        <v>10</v>
      </c>
      <c r="Y24" s="41">
        <f t="shared" si="5"/>
        <v>21</v>
      </c>
      <c r="Z24" s="41">
        <f t="shared" si="0"/>
        <v>8</v>
      </c>
      <c r="AA24" s="41">
        <f t="shared" si="1"/>
        <v>4</v>
      </c>
      <c r="AG24" s="25"/>
      <c r="AH24" s="25"/>
      <c r="AI24" s="25"/>
    </row>
    <row r="25" spans="1:35" ht="12.75" customHeight="1" x14ac:dyDescent="0.25">
      <c r="A25" s="9" t="s">
        <v>36</v>
      </c>
      <c r="B25" s="12" t="s">
        <v>115</v>
      </c>
      <c r="G25" s="33"/>
      <c r="H25" s="95"/>
      <c r="I25" s="25"/>
      <c r="J25" s="25"/>
      <c r="K25" s="11"/>
      <c r="L25" s="17" t="s">
        <v>87</v>
      </c>
      <c r="M25" s="17">
        <v>1</v>
      </c>
      <c r="N25" s="17">
        <v>1</v>
      </c>
      <c r="O25" s="17">
        <v>3</v>
      </c>
      <c r="P25" s="17">
        <v>11</v>
      </c>
      <c r="Q25" s="17">
        <v>12</v>
      </c>
      <c r="R25" s="22">
        <f>Q25/SUM(M25:Q25)+0.0000009</f>
        <v>0.42857232857142857</v>
      </c>
      <c r="S25" s="11" t="s">
        <v>10</v>
      </c>
      <c r="T25" s="17">
        <v>9</v>
      </c>
      <c r="U25" s="21">
        <f t="shared" si="2"/>
        <v>8.0000299999999996E-2</v>
      </c>
      <c r="V25" s="17" t="str">
        <f t="shared" si="3"/>
        <v>Banque, assurance, immobilier</v>
      </c>
      <c r="W25" s="41">
        <f t="shared" si="6"/>
        <v>6</v>
      </c>
      <c r="X25" s="41">
        <f t="shared" si="4"/>
        <v>5</v>
      </c>
      <c r="Y25" s="41">
        <f t="shared" si="5"/>
        <v>8</v>
      </c>
      <c r="Z25" s="41">
        <f t="shared" si="0"/>
        <v>4</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0</v>
      </c>
      <c r="N26" s="17">
        <v>1</v>
      </c>
      <c r="O26" s="17">
        <v>12</v>
      </c>
      <c r="P26" s="17">
        <v>14</v>
      </c>
      <c r="Q26" s="17">
        <v>5</v>
      </c>
      <c r="R26" s="22">
        <f>Q26/SUM(M26:Q26)+0.000001</f>
        <v>0.156251</v>
      </c>
      <c r="S26" s="11" t="s">
        <v>11</v>
      </c>
      <c r="T26" s="17">
        <v>10</v>
      </c>
      <c r="U26" s="21">
        <f t="shared" si="2"/>
        <v>5.2631778947368417E-2</v>
      </c>
      <c r="V26" s="17" t="str">
        <f t="shared" si="3"/>
        <v>Arts et façonnage d'ouvrages d'art</v>
      </c>
      <c r="W26" s="41">
        <f t="shared" si="6"/>
        <v>2</v>
      </c>
      <c r="X26" s="41">
        <f t="shared" si="4"/>
        <v>2</v>
      </c>
      <c r="Y26" s="41">
        <f t="shared" si="5"/>
        <v>8</v>
      </c>
      <c r="Z26" s="41">
        <f t="shared" si="0"/>
        <v>6</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30</v>
      </c>
      <c r="N27" s="17">
        <v>3</v>
      </c>
      <c r="O27" s="17">
        <v>9</v>
      </c>
      <c r="P27" s="17">
        <v>22</v>
      </c>
      <c r="Q27" s="17">
        <v>7</v>
      </c>
      <c r="R27" s="22">
        <f>Q27/SUM(M27:Q27)+0.0000011</f>
        <v>9.8592649295774645E-2</v>
      </c>
      <c r="S27" s="11" t="s">
        <v>12</v>
      </c>
      <c r="T27" s="17">
        <v>11</v>
      </c>
      <c r="U27" s="21">
        <f t="shared" si="2"/>
        <v>1.1999999999999999E-6</v>
      </c>
      <c r="V27" s="17" t="str">
        <f t="shared" si="3"/>
        <v>Spectacle</v>
      </c>
      <c r="W27" s="41">
        <f t="shared" si="6"/>
        <v>20</v>
      </c>
      <c r="X27" s="41">
        <f t="shared" si="4"/>
        <v>1</v>
      </c>
      <c r="Y27" s="41">
        <f t="shared" si="5"/>
        <v>1</v>
      </c>
      <c r="Z27" s="41">
        <f t="shared" si="0"/>
        <v>0</v>
      </c>
      <c r="AA27" s="41">
        <f t="shared" si="1"/>
        <v>0</v>
      </c>
      <c r="AB27" s="17"/>
    </row>
    <row r="28" spans="1:35" s="5" customFormat="1" ht="14.25" customHeight="1" x14ac:dyDescent="0.25">
      <c r="C28" s="32"/>
      <c r="D28" s="32"/>
      <c r="E28" s="32"/>
      <c r="F28" s="32"/>
      <c r="G28" s="33"/>
      <c r="H28" s="33"/>
      <c r="K28" s="31"/>
      <c r="L28" s="17" t="s">
        <v>90</v>
      </c>
      <c r="M28" s="17">
        <v>20</v>
      </c>
      <c r="N28" s="17">
        <v>1</v>
      </c>
      <c r="O28" s="17">
        <v>1</v>
      </c>
      <c r="P28" s="17">
        <v>0</v>
      </c>
      <c r="Q28" s="17">
        <v>0</v>
      </c>
      <c r="R28" s="22">
        <f>Q28/SUM(M28:Q28)+0.0000012</f>
        <v>1.1999999999999999E-6</v>
      </c>
      <c r="S28" s="11" t="s">
        <v>13</v>
      </c>
      <c r="T28" s="17">
        <v>12</v>
      </c>
      <c r="U28" s="21">
        <f t="shared" si="2"/>
        <v>6.9999999999999997E-7</v>
      </c>
      <c r="V28" s="17" t="str">
        <f t="shared" si="3"/>
        <v>Hôtellerie-restauration, tourisme, loisirs et animation</v>
      </c>
      <c r="W28" s="41">
        <f t="shared" si="6"/>
        <v>4</v>
      </c>
      <c r="X28" s="41">
        <f t="shared" si="4"/>
        <v>7</v>
      </c>
      <c r="Y28" s="41">
        <f t="shared" si="5"/>
        <v>10</v>
      </c>
      <c r="Z28" s="41">
        <f t="shared" si="0"/>
        <v>9</v>
      </c>
      <c r="AA28" s="41">
        <f t="shared" si="1"/>
        <v>0</v>
      </c>
      <c r="AB28" s="17"/>
    </row>
    <row r="29" spans="1:35" s="5" customFormat="1" ht="23.25" customHeight="1" x14ac:dyDescent="0.25">
      <c r="B29" s="31"/>
      <c r="C29" s="32"/>
      <c r="D29" s="32"/>
      <c r="E29" s="32"/>
      <c r="F29" s="32"/>
      <c r="G29" s="32"/>
      <c r="H29" s="38">
        <f>VLOOKUP(VLOOKUP(V17,$T$2:$U$15,2,FALSE),$L$32:$M$45,2,FALSE)/10</f>
        <v>2</v>
      </c>
      <c r="I29" s="39"/>
      <c r="K29" s="31"/>
      <c r="L29" s="17" t="s">
        <v>91</v>
      </c>
      <c r="M29" s="17">
        <v>1</v>
      </c>
      <c r="N29" s="17">
        <v>10</v>
      </c>
      <c r="O29" s="17">
        <v>21</v>
      </c>
      <c r="P29" s="17">
        <v>8</v>
      </c>
      <c r="Q29" s="17">
        <v>4</v>
      </c>
      <c r="R29" s="22">
        <f>Q29/SUM(M29:Q29)+0.0000013</f>
        <v>9.0910390909090907E-2</v>
      </c>
      <c r="S29" s="11" t="s">
        <v>14</v>
      </c>
      <c r="T29" s="17">
        <v>13</v>
      </c>
      <c r="U29" s="21">
        <f t="shared" si="2"/>
        <v>4.9999999999999998E-7</v>
      </c>
      <c r="V29" s="17" t="str">
        <f t="shared" si="3"/>
        <v>Communication, média et multimédia</v>
      </c>
      <c r="W29" s="41">
        <f t="shared" si="6"/>
        <v>9</v>
      </c>
      <c r="X29" s="41">
        <f t="shared" si="4"/>
        <v>5</v>
      </c>
      <c r="Y29" s="41">
        <f t="shared" si="5"/>
        <v>3</v>
      </c>
      <c r="Z29" s="41">
        <f t="shared" si="0"/>
        <v>6</v>
      </c>
      <c r="AA29" s="41">
        <f t="shared" si="1"/>
        <v>0</v>
      </c>
      <c r="AB29" s="17"/>
    </row>
    <row r="30" spans="1:35" s="5" customFormat="1" ht="23.25" customHeight="1" x14ac:dyDescent="0.25">
      <c r="B30" s="31"/>
      <c r="C30" s="32"/>
      <c r="D30" s="32"/>
      <c r="E30" s="32"/>
      <c r="F30" s="32"/>
      <c r="G30" s="32"/>
      <c r="H30" s="38">
        <f t="shared" ref="H30:H42" si="7">VLOOKUP(VLOOKUP(V18,$T$2:$U$15,2,FALSE),$L$32:$M$45,2,FALSE)/10</f>
        <v>2.2999999999999998</v>
      </c>
      <c r="I30" s="39"/>
      <c r="K30" s="31"/>
      <c r="L30" s="17" t="s">
        <v>92</v>
      </c>
      <c r="M30" s="17">
        <v>7</v>
      </c>
      <c r="N30" s="17">
        <v>3</v>
      </c>
      <c r="O30" s="17">
        <v>13</v>
      </c>
      <c r="P30" s="17">
        <v>9</v>
      </c>
      <c r="Q30" s="17">
        <v>5</v>
      </c>
      <c r="R30" s="22">
        <f>Q30/SUM(M30:Q30)+0.0000014</f>
        <v>0.13513653513513516</v>
      </c>
      <c r="S30" s="11" t="s">
        <v>15</v>
      </c>
      <c r="T30" s="17">
        <v>14</v>
      </c>
      <c r="U30" s="21">
        <f t="shared" si="2"/>
        <v>3.9999999999999998E-7</v>
      </c>
      <c r="V30" s="17" t="str">
        <f t="shared" si="3"/>
        <v>Commerce, vente et grande distribution</v>
      </c>
      <c r="W30" s="41">
        <f t="shared" si="6"/>
        <v>4</v>
      </c>
      <c r="X30" s="41">
        <f t="shared" si="4"/>
        <v>14</v>
      </c>
      <c r="Y30" s="41">
        <f t="shared" si="5"/>
        <v>9</v>
      </c>
      <c r="Z30" s="41">
        <f t="shared" si="0"/>
        <v>12</v>
      </c>
      <c r="AA30" s="41">
        <f t="shared" si="1"/>
        <v>0</v>
      </c>
      <c r="AB30" s="17"/>
    </row>
    <row r="31" spans="1:35" s="5" customFormat="1" ht="23.25" customHeight="1" x14ac:dyDescent="0.25">
      <c r="H31" s="38">
        <f t="shared" si="7"/>
        <v>2.2000000000000002</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0.7</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1.4</v>
      </c>
      <c r="I33" s="39"/>
      <c r="L33" s="17" t="s">
        <v>80</v>
      </c>
      <c r="M33" s="17">
        <v>8</v>
      </c>
      <c r="N33" s="17"/>
      <c r="O33" s="17"/>
      <c r="P33" s="17"/>
      <c r="Q33" s="17"/>
      <c r="R33" s="17"/>
      <c r="S33" s="17"/>
      <c r="T33" s="17"/>
      <c r="U33" s="17"/>
      <c r="V33" s="17"/>
      <c r="W33" s="17"/>
      <c r="X33" s="17"/>
      <c r="Y33" s="17"/>
      <c r="Z33" s="17"/>
      <c r="AA33" s="17"/>
      <c r="AB33" s="17"/>
    </row>
    <row r="34" spans="2:28" s="5" customFormat="1" ht="23.25" customHeight="1" x14ac:dyDescent="0.25">
      <c r="H34" s="38">
        <f t="shared" si="7"/>
        <v>1.1000000000000001</v>
      </c>
      <c r="I34" s="39"/>
      <c r="L34" s="17" t="s">
        <v>81</v>
      </c>
      <c r="M34" s="17">
        <v>21</v>
      </c>
      <c r="N34" s="17"/>
      <c r="O34" s="17"/>
      <c r="P34" s="17"/>
      <c r="Q34" s="17"/>
      <c r="R34" s="17"/>
      <c r="S34" s="17"/>
      <c r="T34" s="17"/>
      <c r="U34" s="17"/>
      <c r="V34" s="17"/>
      <c r="W34" s="17"/>
      <c r="X34" s="17"/>
      <c r="Y34" s="17"/>
      <c r="Z34" s="17"/>
      <c r="AA34" s="17"/>
      <c r="AB34" s="17"/>
    </row>
    <row r="35" spans="2:28" s="5" customFormat="1" ht="23.25" customHeight="1" x14ac:dyDescent="0.25">
      <c r="H35" s="38">
        <f t="shared" si="7"/>
        <v>0.6</v>
      </c>
      <c r="I35" s="39"/>
      <c r="L35" s="17" t="s">
        <v>82</v>
      </c>
      <c r="M35" s="17">
        <v>2</v>
      </c>
      <c r="N35" s="17"/>
      <c r="O35" s="17"/>
      <c r="P35" s="17"/>
      <c r="Q35" s="17"/>
      <c r="R35" s="17"/>
      <c r="S35" s="17"/>
      <c r="T35" s="17"/>
      <c r="U35" s="17"/>
      <c r="V35" s="17"/>
      <c r="W35" s="17"/>
      <c r="X35" s="17"/>
      <c r="Y35" s="17"/>
      <c r="Z35" s="17"/>
      <c r="AA35" s="17"/>
      <c r="AB35" s="17"/>
    </row>
    <row r="36" spans="2:28" s="5" customFormat="1" ht="23.25" customHeight="1" x14ac:dyDescent="0.25">
      <c r="H36" s="38">
        <f t="shared" si="7"/>
        <v>0.9</v>
      </c>
      <c r="I36" s="40"/>
      <c r="L36" s="17" t="s">
        <v>83</v>
      </c>
      <c r="M36" s="17">
        <v>-2</v>
      </c>
      <c r="N36" s="17"/>
      <c r="O36" s="17"/>
      <c r="P36" s="17"/>
      <c r="Q36" s="17"/>
      <c r="R36" s="17"/>
      <c r="S36" s="17"/>
      <c r="T36" s="17"/>
      <c r="U36" s="17"/>
      <c r="V36" s="17"/>
      <c r="W36" s="17"/>
      <c r="X36" s="17"/>
      <c r="Y36" s="17"/>
      <c r="Z36" s="17"/>
      <c r="AA36" s="17"/>
      <c r="AB36" s="17"/>
    </row>
    <row r="37" spans="2:28" s="5" customFormat="1" ht="23.25" customHeight="1" x14ac:dyDescent="0.25">
      <c r="H37" s="38">
        <f t="shared" si="7"/>
        <v>2.1</v>
      </c>
      <c r="I37" s="40"/>
      <c r="L37" s="17" t="s">
        <v>84</v>
      </c>
      <c r="M37" s="17">
        <v>23</v>
      </c>
      <c r="N37" s="17"/>
      <c r="O37" s="17"/>
      <c r="P37" s="17"/>
      <c r="Q37" s="17"/>
      <c r="R37" s="17"/>
      <c r="S37" s="17"/>
      <c r="T37" s="17"/>
      <c r="U37" s="17"/>
      <c r="V37" s="17"/>
      <c r="W37" s="17"/>
      <c r="X37" s="17"/>
      <c r="Y37" s="17"/>
      <c r="Z37" s="17"/>
      <c r="AA37" s="17"/>
      <c r="AB37" s="17"/>
    </row>
    <row r="38" spans="2:28" s="5" customFormat="1" ht="23.25" customHeight="1" x14ac:dyDescent="0.25">
      <c r="H38" s="38">
        <f t="shared" si="7"/>
        <v>0.8</v>
      </c>
      <c r="I38" s="39"/>
      <c r="L38" s="17" t="s">
        <v>85</v>
      </c>
      <c r="M38" s="17">
        <v>9</v>
      </c>
      <c r="N38" s="17"/>
      <c r="O38" s="17"/>
      <c r="P38" s="17"/>
      <c r="Q38" s="17"/>
      <c r="R38" s="17"/>
      <c r="S38" s="17"/>
      <c r="T38" s="17"/>
      <c r="U38" s="17"/>
      <c r="V38" s="17"/>
      <c r="W38" s="17"/>
      <c r="X38" s="17"/>
      <c r="Y38" s="17"/>
      <c r="Z38" s="17"/>
      <c r="AA38" s="17"/>
      <c r="AB38" s="17"/>
    </row>
    <row r="39" spans="2:28" s="5" customFormat="1" ht="23.25" customHeight="1" x14ac:dyDescent="0.25">
      <c r="H39" s="38">
        <f t="shared" si="7"/>
        <v>-1.4</v>
      </c>
      <c r="I39" s="39"/>
      <c r="L39" s="17" t="s">
        <v>86</v>
      </c>
      <c r="M39" s="17">
        <v>22</v>
      </c>
      <c r="N39" s="17"/>
      <c r="O39" s="17"/>
      <c r="P39" s="17"/>
      <c r="Q39" s="17"/>
      <c r="R39" s="17"/>
      <c r="S39" s="17"/>
      <c r="T39" s="17"/>
      <c r="U39" s="17"/>
      <c r="V39" s="17"/>
      <c r="W39" s="17"/>
      <c r="X39" s="17"/>
      <c r="Y39" s="17"/>
      <c r="Z39" s="17"/>
      <c r="AA39" s="17"/>
      <c r="AB39" s="17"/>
    </row>
    <row r="40" spans="2:28" s="5" customFormat="1" ht="23.25" customHeight="1" x14ac:dyDescent="0.25">
      <c r="H40" s="38">
        <f t="shared" si="7"/>
        <v>0.9</v>
      </c>
      <c r="I40" s="39"/>
      <c r="L40" s="17" t="s">
        <v>87</v>
      </c>
      <c r="M40" s="17">
        <v>20</v>
      </c>
      <c r="N40" s="17"/>
      <c r="O40" s="17"/>
      <c r="P40" s="17"/>
      <c r="Q40" s="17"/>
      <c r="R40" s="17"/>
      <c r="S40" s="17"/>
      <c r="T40" s="17"/>
      <c r="U40" s="17"/>
      <c r="V40" s="17"/>
      <c r="W40" s="17"/>
      <c r="X40" s="17"/>
      <c r="Y40" s="17"/>
      <c r="Z40" s="17"/>
      <c r="AA40" s="17"/>
      <c r="AB40" s="17"/>
    </row>
    <row r="41" spans="2:28" s="5" customFormat="1" ht="23.25" customHeight="1" x14ac:dyDescent="0.25">
      <c r="H41" s="38">
        <f t="shared" si="7"/>
        <v>-0.2</v>
      </c>
      <c r="I41" s="39"/>
      <c r="L41" s="17" t="s">
        <v>88</v>
      </c>
      <c r="M41" s="17">
        <v>14</v>
      </c>
      <c r="N41" s="17"/>
      <c r="O41" s="17"/>
      <c r="P41" s="17"/>
      <c r="Q41" s="17"/>
      <c r="R41" s="17"/>
      <c r="S41" s="17"/>
      <c r="T41" s="17"/>
      <c r="U41" s="17"/>
      <c r="V41" s="17"/>
      <c r="W41" s="17"/>
      <c r="X41" s="17"/>
      <c r="Y41" s="17"/>
      <c r="Z41" s="17"/>
      <c r="AA41" s="17"/>
      <c r="AB41" s="17"/>
    </row>
    <row r="42" spans="2:28" s="5" customFormat="1" ht="23.25" customHeight="1" x14ac:dyDescent="0.25">
      <c r="H42" s="38">
        <f t="shared" si="7"/>
        <v>0.2</v>
      </c>
      <c r="I42" s="39"/>
      <c r="J42" s="36"/>
      <c r="K42" s="36"/>
      <c r="L42" s="17" t="s">
        <v>89</v>
      </c>
      <c r="M42" s="17">
        <v>6</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-14</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9</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12 métiers. À l'inverse, 1 métier ne semble pas du tout en tension (indicateur inférieur à -1). Dans ce domaine, l'indicateur de tension est de 2.</v>
      </c>
      <c r="C45" s="96"/>
      <c r="D45" s="96"/>
      <c r="E45" s="96"/>
      <c r="F45" s="96"/>
      <c r="G45" s="96"/>
      <c r="H45" s="96"/>
      <c r="J45" s="36"/>
      <c r="K45" s="36"/>
      <c r="L45" s="17" t="s">
        <v>92</v>
      </c>
      <c r="M45" s="17">
        <v>11</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Caen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139</v>
      </c>
      <c r="C51" s="60">
        <v>5</v>
      </c>
      <c r="D51" s="60">
        <v>2</v>
      </c>
      <c r="E51" s="60">
        <v>1</v>
      </c>
      <c r="F51" s="60">
        <v>5</v>
      </c>
      <c r="G51" s="60">
        <v>4</v>
      </c>
      <c r="H51" s="60">
        <v>4</v>
      </c>
      <c r="L51" s="17"/>
      <c r="M51" s="17"/>
      <c r="N51" s="17"/>
      <c r="O51" s="17"/>
      <c r="P51" s="17"/>
      <c r="Q51" s="17"/>
    </row>
    <row r="52" spans="1:17" ht="24.75" customHeight="1" x14ac:dyDescent="0.25">
      <c r="A52" s="57" t="s">
        <v>27</v>
      </c>
      <c r="B52" s="61" t="s">
        <v>166</v>
      </c>
      <c r="C52" s="62">
        <v>5</v>
      </c>
      <c r="D52" s="62">
        <v>3</v>
      </c>
      <c r="E52" s="62">
        <v>1</v>
      </c>
      <c r="F52" s="62">
        <v>5</v>
      </c>
      <c r="G52" s="62">
        <v>5</v>
      </c>
      <c r="H52" s="62">
        <v>4</v>
      </c>
      <c r="L52" s="17"/>
      <c r="M52" s="17"/>
      <c r="N52" s="17"/>
      <c r="O52" s="17"/>
      <c r="P52" s="17"/>
      <c r="Q52" s="17"/>
    </row>
    <row r="53" spans="1:17" ht="24.75" customHeight="1" x14ac:dyDescent="0.25">
      <c r="A53" s="57" t="s">
        <v>25</v>
      </c>
      <c r="B53" s="61" t="s">
        <v>137</v>
      </c>
      <c r="C53" s="62">
        <v>5</v>
      </c>
      <c r="D53" s="62">
        <v>1</v>
      </c>
      <c r="E53" s="62">
        <v>3</v>
      </c>
      <c r="F53" s="62">
        <v>4</v>
      </c>
      <c r="G53" s="62">
        <v>5</v>
      </c>
      <c r="H53" s="62">
        <v>4</v>
      </c>
      <c r="L53" s="17"/>
      <c r="M53" s="17"/>
      <c r="N53" s="17"/>
      <c r="O53" s="17"/>
      <c r="P53" s="17"/>
      <c r="Q53" s="17"/>
    </row>
    <row r="54" spans="1:17" ht="24.75" customHeight="1" x14ac:dyDescent="0.25">
      <c r="A54" s="57" t="s">
        <v>24</v>
      </c>
      <c r="B54" s="61" t="s">
        <v>132</v>
      </c>
      <c r="C54" s="62">
        <v>5</v>
      </c>
      <c r="D54" s="62">
        <v>3</v>
      </c>
      <c r="E54" s="62">
        <v>2</v>
      </c>
      <c r="F54" s="62">
        <v>5</v>
      </c>
      <c r="G54" s="62">
        <v>4</v>
      </c>
      <c r="H54" s="62">
        <v>4</v>
      </c>
      <c r="L54" s="17"/>
      <c r="M54" s="17"/>
      <c r="N54" s="17"/>
      <c r="O54" s="17"/>
      <c r="P54" s="17"/>
      <c r="Q54" s="17"/>
    </row>
    <row r="55" spans="1:17" ht="24.75" customHeight="1" x14ac:dyDescent="0.25">
      <c r="A55" s="57" t="s">
        <v>23</v>
      </c>
      <c r="B55" s="61" t="s">
        <v>168</v>
      </c>
      <c r="C55" s="62">
        <v>5</v>
      </c>
      <c r="D55" s="62">
        <v>2</v>
      </c>
      <c r="E55" s="62">
        <v>2</v>
      </c>
      <c r="F55" s="62">
        <v>5</v>
      </c>
      <c r="G55" s="62">
        <v>4</v>
      </c>
      <c r="H55" s="62">
        <v>3</v>
      </c>
      <c r="L55" s="17"/>
      <c r="M55" s="17"/>
      <c r="N55" s="17"/>
      <c r="O55" s="17"/>
      <c r="P55" s="17"/>
      <c r="Q55" s="17"/>
    </row>
    <row r="56" spans="1:17" ht="24.75" customHeight="1" x14ac:dyDescent="0.25">
      <c r="A56" s="57" t="s">
        <v>22</v>
      </c>
      <c r="B56" s="61" t="s">
        <v>211</v>
      </c>
      <c r="C56" s="62">
        <v>5</v>
      </c>
      <c r="D56" s="62">
        <v>3</v>
      </c>
      <c r="E56" s="62">
        <v>1</v>
      </c>
      <c r="F56" s="62">
        <v>5</v>
      </c>
      <c r="G56" s="62">
        <v>5</v>
      </c>
      <c r="H56" s="62">
        <v>3</v>
      </c>
      <c r="L56" s="17"/>
      <c r="M56" s="17"/>
      <c r="N56" s="17"/>
      <c r="O56" s="17"/>
      <c r="P56" s="17"/>
      <c r="Q56" s="17"/>
    </row>
    <row r="57" spans="1:17" ht="24.75" customHeight="1" x14ac:dyDescent="0.25">
      <c r="A57" s="57" t="s">
        <v>21</v>
      </c>
      <c r="B57" s="61" t="s">
        <v>307</v>
      </c>
      <c r="C57" s="62">
        <v>5</v>
      </c>
      <c r="D57" s="62">
        <v>1</v>
      </c>
      <c r="E57" s="62">
        <v>1</v>
      </c>
      <c r="F57" s="62">
        <v>5</v>
      </c>
      <c r="G57" s="62">
        <v>3</v>
      </c>
      <c r="H57" s="62">
        <v>1</v>
      </c>
      <c r="L57" s="17"/>
      <c r="M57" s="17"/>
      <c r="N57" s="17"/>
      <c r="O57" s="17"/>
      <c r="P57" s="17"/>
      <c r="Q57" s="17"/>
    </row>
    <row r="58" spans="1:17" ht="24.75" customHeight="1" x14ac:dyDescent="0.25">
      <c r="A58" s="57" t="s">
        <v>20</v>
      </c>
      <c r="B58" s="61" t="s">
        <v>170</v>
      </c>
      <c r="C58" s="62">
        <v>5</v>
      </c>
      <c r="D58" s="62">
        <v>2</v>
      </c>
      <c r="E58" s="62">
        <v>1</v>
      </c>
      <c r="F58" s="62">
        <v>4</v>
      </c>
      <c r="G58" s="62">
        <v>4</v>
      </c>
      <c r="H58" s="62">
        <v>4</v>
      </c>
      <c r="L58" s="17"/>
      <c r="M58" s="17"/>
      <c r="N58" s="17"/>
      <c r="O58" s="17"/>
      <c r="P58" s="17"/>
      <c r="Q58" s="17"/>
    </row>
    <row r="59" spans="1:17" ht="24.75" customHeight="1" x14ac:dyDescent="0.25">
      <c r="A59" s="57" t="s">
        <v>19</v>
      </c>
      <c r="B59" s="61" t="s">
        <v>212</v>
      </c>
      <c r="C59" s="62">
        <v>5</v>
      </c>
      <c r="D59" s="62">
        <v>1</v>
      </c>
      <c r="E59" s="62">
        <v>1</v>
      </c>
      <c r="F59" s="62">
        <v>4</v>
      </c>
      <c r="G59" s="62">
        <v>2</v>
      </c>
      <c r="H59" s="62">
        <v>1</v>
      </c>
      <c r="L59" s="17"/>
      <c r="M59" s="17"/>
      <c r="N59" s="17"/>
      <c r="O59" s="17"/>
      <c r="P59" s="17"/>
      <c r="Q59" s="17"/>
    </row>
    <row r="60" spans="1:17" ht="24.75" customHeight="1" x14ac:dyDescent="0.25">
      <c r="A60" s="57" t="s">
        <v>18</v>
      </c>
      <c r="B60" s="61" t="s">
        <v>190</v>
      </c>
      <c r="C60" s="62">
        <v>4</v>
      </c>
      <c r="D60" s="62">
        <v>4</v>
      </c>
      <c r="E60" s="62">
        <v>5</v>
      </c>
      <c r="F60" s="62">
        <v>5</v>
      </c>
      <c r="G60" s="62">
        <v>1</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Caen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Ingénierie et études du BTP </v>
      </c>
      <c r="C69" s="63">
        <f>IF(N69=". ",0,IF(AND(N69&gt;0,N69&lt;5),"ND",N69))</f>
        <v>21</v>
      </c>
      <c r="D69" s="58">
        <f>IF(O69=". ",0,IF(AND(O69&gt;0,O69&lt;5),"ND",O69))</f>
        <v>34</v>
      </c>
      <c r="E69" s="64">
        <f t="shared" ref="E69:E78" si="9">IF(P69=". ",0,P69)</f>
        <v>164</v>
      </c>
      <c r="F69" s="65">
        <f>IF(OR(R69=0,R69=". "),"-",IF(P69=". ",0,P69)/R69-1)</f>
        <v>-9.392265193370164E-2</v>
      </c>
      <c r="G69" s="58">
        <f>IF(Q69=". ",0,Q69)</f>
        <v>5</v>
      </c>
      <c r="H69" s="66">
        <f>IF(OR(S69=0,S69=". "),"-",IF(P69=". ",0,P69)/S69)</f>
        <v>2.6451612903225805</v>
      </c>
      <c r="L69" s="17"/>
      <c r="M69" s="17" t="s">
        <v>139</v>
      </c>
      <c r="N69" s="17">
        <v>21</v>
      </c>
      <c r="O69" s="17">
        <v>34</v>
      </c>
      <c r="P69" s="17">
        <v>164</v>
      </c>
      <c r="Q69" s="17">
        <v>5</v>
      </c>
      <c r="R69" s="17">
        <v>181</v>
      </c>
      <c r="S69" s="17">
        <v>62</v>
      </c>
    </row>
    <row r="70" spans="1:19" ht="24.75" customHeight="1" x14ac:dyDescent="0.25">
      <c r="A70" s="57" t="s">
        <v>27</v>
      </c>
      <c r="B70" s="61" t="str">
        <f t="shared" si="8"/>
        <v xml:space="preserve">Direction de chantier du BTP </v>
      </c>
      <c r="C70" s="67">
        <f t="shared" ref="C70:D78" si="10">IF(N70=". ",0,IF(AND(N70&gt;0,N70&lt;5),"ND",N70))</f>
        <v>16</v>
      </c>
      <c r="D70" s="68">
        <f t="shared" si="10"/>
        <v>27</v>
      </c>
      <c r="E70" s="69">
        <f t="shared" si="9"/>
        <v>171</v>
      </c>
      <c r="F70" s="70">
        <f t="shared" ref="F70:F78" si="11">IF(OR(R70=0,R70=". "),"-",IF(P70=". ",0,P70)/R70-1)</f>
        <v>1.2799999999999998</v>
      </c>
      <c r="G70" s="68">
        <f t="shared" ref="G70:G78" si="12">IF(Q70=". ",0,Q70)</f>
        <v>13</v>
      </c>
      <c r="H70" s="71">
        <f t="shared" ref="H70:H78" si="13">IF(OR(S70=0,S70=". "),"-",IF(P70=". ",0,P70)/S70)</f>
        <v>5.5161290322580649</v>
      </c>
      <c r="L70" s="17"/>
      <c r="M70" s="17" t="s">
        <v>166</v>
      </c>
      <c r="N70" s="17">
        <v>16</v>
      </c>
      <c r="O70" s="17">
        <v>27</v>
      </c>
      <c r="P70" s="17">
        <v>171</v>
      </c>
      <c r="Q70" s="17">
        <v>13</v>
      </c>
      <c r="R70" s="17">
        <v>75</v>
      </c>
      <c r="S70" s="17">
        <v>31</v>
      </c>
    </row>
    <row r="71" spans="1:19" ht="24.75" customHeight="1" x14ac:dyDescent="0.25">
      <c r="A71" s="57" t="s">
        <v>25</v>
      </c>
      <c r="B71" s="61" t="str">
        <f t="shared" si="8"/>
        <v xml:space="preserve">Conception et dessin produits mécaniques </v>
      </c>
      <c r="C71" s="67">
        <f t="shared" si="10"/>
        <v>13</v>
      </c>
      <c r="D71" s="68">
        <f t="shared" si="10"/>
        <v>25</v>
      </c>
      <c r="E71" s="69">
        <f t="shared" si="9"/>
        <v>126</v>
      </c>
      <c r="F71" s="70">
        <f t="shared" si="11"/>
        <v>1.3333333333333335</v>
      </c>
      <c r="G71" s="68">
        <f t="shared" si="12"/>
        <v>7</v>
      </c>
      <c r="H71" s="71">
        <f t="shared" si="13"/>
        <v>2.8</v>
      </c>
      <c r="L71" s="17"/>
      <c r="M71" s="17" t="s">
        <v>137</v>
      </c>
      <c r="N71" s="17">
        <v>13</v>
      </c>
      <c r="O71" s="17">
        <v>25</v>
      </c>
      <c r="P71" s="17">
        <v>126</v>
      </c>
      <c r="Q71" s="17">
        <v>7</v>
      </c>
      <c r="R71" s="17">
        <v>54</v>
      </c>
      <c r="S71" s="17">
        <v>45</v>
      </c>
    </row>
    <row r="72" spans="1:19" ht="24.75" customHeight="1" x14ac:dyDescent="0.25">
      <c r="A72" s="57" t="s">
        <v>24</v>
      </c>
      <c r="B72" s="61" t="str">
        <f t="shared" si="8"/>
        <v xml:space="preserve">Montage de réseaux électriques et télécoms </v>
      </c>
      <c r="C72" s="67">
        <f t="shared" si="10"/>
        <v>12</v>
      </c>
      <c r="D72" s="68">
        <f t="shared" si="10"/>
        <v>16</v>
      </c>
      <c r="E72" s="69">
        <f t="shared" si="9"/>
        <v>165</v>
      </c>
      <c r="F72" s="70">
        <f t="shared" si="11"/>
        <v>0.10000000000000009</v>
      </c>
      <c r="G72" s="68">
        <f t="shared" si="12"/>
        <v>10</v>
      </c>
      <c r="H72" s="71">
        <f t="shared" si="13"/>
        <v>4.8529411764705879</v>
      </c>
      <c r="L72" s="17"/>
      <c r="M72" s="17" t="s">
        <v>132</v>
      </c>
      <c r="N72" s="17">
        <v>12</v>
      </c>
      <c r="O72" s="17">
        <v>16</v>
      </c>
      <c r="P72" s="17">
        <v>165</v>
      </c>
      <c r="Q72" s="17">
        <v>10</v>
      </c>
      <c r="R72" s="17">
        <v>150</v>
      </c>
      <c r="S72" s="17">
        <v>34</v>
      </c>
    </row>
    <row r="73" spans="1:19" ht="24.75" customHeight="1" x14ac:dyDescent="0.25">
      <c r="A73" s="57" t="s">
        <v>23</v>
      </c>
      <c r="B73" s="61" t="str">
        <f t="shared" si="8"/>
        <v xml:space="preserve">Installation et maintenance d'équipements industriels et d'exploitation </v>
      </c>
      <c r="C73" s="67">
        <f t="shared" si="10"/>
        <v>39</v>
      </c>
      <c r="D73" s="68">
        <f t="shared" si="10"/>
        <v>79</v>
      </c>
      <c r="E73" s="69">
        <f t="shared" si="9"/>
        <v>554</v>
      </c>
      <c r="F73" s="70">
        <f t="shared" si="11"/>
        <v>0.47340425531914887</v>
      </c>
      <c r="G73" s="68">
        <f t="shared" si="12"/>
        <v>30</v>
      </c>
      <c r="H73" s="71">
        <f t="shared" si="13"/>
        <v>4.3622047244094491</v>
      </c>
      <c r="L73" s="17"/>
      <c r="M73" s="17" t="s">
        <v>168</v>
      </c>
      <c r="N73" s="17">
        <v>39</v>
      </c>
      <c r="O73" s="17">
        <v>79</v>
      </c>
      <c r="P73" s="17">
        <v>554</v>
      </c>
      <c r="Q73" s="17">
        <v>30</v>
      </c>
      <c r="R73" s="17">
        <v>376</v>
      </c>
      <c r="S73" s="17">
        <v>127</v>
      </c>
    </row>
    <row r="74" spans="1:19" ht="24.75" customHeight="1" x14ac:dyDescent="0.25">
      <c r="A74" s="57" t="s">
        <v>22</v>
      </c>
      <c r="B74" s="61" t="str">
        <f t="shared" si="8"/>
        <v xml:space="preserve">Conduite de travaux du BTP </v>
      </c>
      <c r="C74" s="67">
        <f t="shared" si="10"/>
        <v>23</v>
      </c>
      <c r="D74" s="68">
        <f t="shared" si="10"/>
        <v>46</v>
      </c>
      <c r="E74" s="69">
        <f t="shared" si="9"/>
        <v>143</v>
      </c>
      <c r="F74" s="70">
        <f t="shared" si="11"/>
        <v>0.45918367346938771</v>
      </c>
      <c r="G74" s="68">
        <f t="shared" si="12"/>
        <v>16</v>
      </c>
      <c r="H74" s="71">
        <f t="shared" si="13"/>
        <v>1.8571428571428572</v>
      </c>
      <c r="L74" s="17"/>
      <c r="M74" s="17" t="s">
        <v>211</v>
      </c>
      <c r="N74" s="17">
        <v>23</v>
      </c>
      <c r="O74" s="17">
        <v>46</v>
      </c>
      <c r="P74" s="17">
        <v>143</v>
      </c>
      <c r="Q74" s="17">
        <v>16</v>
      </c>
      <c r="R74" s="17">
        <v>98</v>
      </c>
      <c r="S74" s="17">
        <v>77</v>
      </c>
    </row>
    <row r="75" spans="1:19" ht="24.75" customHeight="1" x14ac:dyDescent="0.25">
      <c r="A75" s="57" t="s">
        <v>21</v>
      </c>
      <c r="B75" s="61" t="str">
        <f t="shared" si="8"/>
        <v xml:space="preserve">Management et ingénierie de production </v>
      </c>
      <c r="C75" s="67">
        <f t="shared" si="10"/>
        <v>17</v>
      </c>
      <c r="D75" s="68">
        <f t="shared" si="10"/>
        <v>40</v>
      </c>
      <c r="E75" s="69">
        <f t="shared" si="9"/>
        <v>168</v>
      </c>
      <c r="F75" s="70">
        <f t="shared" si="11"/>
        <v>3.5405405405405403</v>
      </c>
      <c r="G75" s="68">
        <f t="shared" si="12"/>
        <v>16</v>
      </c>
      <c r="H75" s="71">
        <f t="shared" si="13"/>
        <v>3.7333333333333334</v>
      </c>
      <c r="L75" s="17"/>
      <c r="M75" s="17" t="s">
        <v>307</v>
      </c>
      <c r="N75" s="17">
        <v>17</v>
      </c>
      <c r="O75" s="17">
        <v>40</v>
      </c>
      <c r="P75" s="17">
        <v>168</v>
      </c>
      <c r="Q75" s="17">
        <v>16</v>
      </c>
      <c r="R75" s="17">
        <v>37</v>
      </c>
      <c r="S75" s="17">
        <v>45</v>
      </c>
    </row>
    <row r="76" spans="1:19" ht="24.75" customHeight="1" x14ac:dyDescent="0.25">
      <c r="A76" s="57" t="s">
        <v>20</v>
      </c>
      <c r="B76" s="61" t="str">
        <f t="shared" si="8"/>
        <v xml:space="preserve">Installation et maintenance télécoms et courants faibles </v>
      </c>
      <c r="C76" s="67">
        <f t="shared" si="10"/>
        <v>24</v>
      </c>
      <c r="D76" s="68">
        <f t="shared" si="10"/>
        <v>47</v>
      </c>
      <c r="E76" s="69">
        <f t="shared" si="9"/>
        <v>326</v>
      </c>
      <c r="F76" s="70">
        <f t="shared" si="11"/>
        <v>0.706806282722513</v>
      </c>
      <c r="G76" s="68">
        <f t="shared" si="12"/>
        <v>10</v>
      </c>
      <c r="H76" s="71">
        <f t="shared" si="13"/>
        <v>4.8656716417910451</v>
      </c>
      <c r="L76" s="17"/>
      <c r="M76" s="17" t="s">
        <v>170</v>
      </c>
      <c r="N76" s="17">
        <v>24</v>
      </c>
      <c r="O76" s="17">
        <v>47</v>
      </c>
      <c r="P76" s="17">
        <v>326</v>
      </c>
      <c r="Q76" s="17">
        <v>10</v>
      </c>
      <c r="R76" s="17">
        <v>191</v>
      </c>
      <c r="S76" s="17">
        <v>67</v>
      </c>
    </row>
    <row r="77" spans="1:19" ht="24.75" customHeight="1" x14ac:dyDescent="0.25">
      <c r="A77" s="57" t="s">
        <v>19</v>
      </c>
      <c r="B77" s="61" t="str">
        <f t="shared" si="8"/>
        <v xml:space="preserve">Management et ingénierie qualité industrielle </v>
      </c>
      <c r="C77" s="67">
        <f t="shared" si="10"/>
        <v>19</v>
      </c>
      <c r="D77" s="68">
        <f t="shared" si="10"/>
        <v>38</v>
      </c>
      <c r="E77" s="69">
        <f t="shared" si="9"/>
        <v>119</v>
      </c>
      <c r="F77" s="70">
        <f t="shared" si="11"/>
        <v>1.0517241379310347</v>
      </c>
      <c r="G77" s="68">
        <f t="shared" si="12"/>
        <v>4</v>
      </c>
      <c r="H77" s="71">
        <f t="shared" si="13"/>
        <v>2.0517241379310347</v>
      </c>
      <c r="L77" s="17"/>
      <c r="M77" s="17" t="s">
        <v>212</v>
      </c>
      <c r="N77" s="17">
        <v>19</v>
      </c>
      <c r="O77" s="17">
        <v>38</v>
      </c>
      <c r="P77" s="17">
        <v>119</v>
      </c>
      <c r="Q77" s="17">
        <v>4</v>
      </c>
      <c r="R77" s="17">
        <v>58</v>
      </c>
      <c r="S77" s="17">
        <v>58</v>
      </c>
    </row>
    <row r="78" spans="1:19" ht="24.75" customHeight="1" x14ac:dyDescent="0.25">
      <c r="A78" s="57" t="s">
        <v>18</v>
      </c>
      <c r="B78" s="61" t="str">
        <f t="shared" si="8"/>
        <v xml:space="preserve">Conduite de transport en commun sur route </v>
      </c>
      <c r="C78" s="67">
        <f t="shared" si="10"/>
        <v>29</v>
      </c>
      <c r="D78" s="68">
        <f t="shared" si="10"/>
        <v>94</v>
      </c>
      <c r="E78" s="69">
        <f t="shared" si="9"/>
        <v>303</v>
      </c>
      <c r="F78" s="70">
        <f t="shared" si="11"/>
        <v>1.1041666666666665</v>
      </c>
      <c r="G78" s="68">
        <f t="shared" si="12"/>
        <v>9</v>
      </c>
      <c r="H78" s="71">
        <f t="shared" si="13"/>
        <v>3.15625</v>
      </c>
      <c r="L78" s="17"/>
      <c r="M78" s="17" t="s">
        <v>190</v>
      </c>
      <c r="N78" s="17">
        <v>29</v>
      </c>
      <c r="O78" s="17">
        <v>94</v>
      </c>
      <c r="P78" s="17">
        <v>303</v>
      </c>
      <c r="Q78" s="17">
        <v>9</v>
      </c>
      <c r="R78" s="17">
        <v>144</v>
      </c>
      <c r="S78" s="17">
        <v>96</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19" priority="6" operator="equal">
      <formula>5</formula>
    </cfRule>
    <cfRule type="cellIs" dxfId="118" priority="7" operator="equal">
      <formula>4</formula>
    </cfRule>
    <cfRule type="cellIs" dxfId="117" priority="8" operator="equal">
      <formula>3</formula>
    </cfRule>
    <cfRule type="cellIs" dxfId="116" priority="9" operator="equal">
      <formula>2</formula>
    </cfRule>
    <cfRule type="cellIs" dxfId="115" priority="10" operator="equal">
      <formula>1</formula>
    </cfRule>
  </conditionalFormatting>
  <conditionalFormatting sqref="F51:F60">
    <cfRule type="cellIs" dxfId="114" priority="1" operator="equal">
      <formula>5</formula>
    </cfRule>
    <cfRule type="cellIs" dxfId="113" priority="2" operator="equal">
      <formula>4</formula>
    </cfRule>
    <cfRule type="cellIs" dxfId="112" priority="3" operator="equal">
      <formula>3</formula>
    </cfRule>
    <cfRule type="cellIs" dxfId="111" priority="4" operator="equal">
      <formula>2</formula>
    </cfRule>
    <cfRule type="cellIs" dxfId="110" priority="5" operator="equal">
      <formula>1</formula>
    </cfRule>
  </conditionalFormatting>
  <pageMargins left="0.25" right="0.25" top="0.75" bottom="0.75" header="0.3" footer="0.3"/>
  <pageSetup paperSize="9" orientation="portrait"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156</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7</v>
      </c>
      <c r="N17" s="5">
        <v>4</v>
      </c>
      <c r="O17" s="5">
        <v>9</v>
      </c>
      <c r="P17" s="5">
        <v>7</v>
      </c>
      <c r="Q17" s="5">
        <v>3</v>
      </c>
      <c r="R17" s="22">
        <f>Q17/SUM(M17:Q17)+0.0000001</f>
        <v>0.10000010000000001</v>
      </c>
      <c r="S17" s="11" t="s">
        <v>3</v>
      </c>
      <c r="T17" s="17">
        <v>1</v>
      </c>
      <c r="U17" s="21">
        <f>LARGE($R$17:$R$30,T17)</f>
        <v>0.23333403333333333</v>
      </c>
      <c r="V17" s="17" t="str">
        <f>VLOOKUP(U17,$R$17:$S$30,2,FALSE)</f>
        <v>Hôtellerie-restauration, tourisme, loisirs et animation</v>
      </c>
      <c r="W17" s="41">
        <f>VLOOKUP(VLOOKUP(V17,$T$2:$U$15,2,FALSE),$L$17:$Q$31,2,FALSE)</f>
        <v>8</v>
      </c>
      <c r="X17" s="41">
        <f>VLOOKUP(VLOOKUP(V17,$T$2:$U$15,2,FALSE),$L$17:$Q$31,3,FALSE)</f>
        <v>1</v>
      </c>
      <c r="Y17" s="41">
        <f>VLOOKUP(VLOOKUP(V17,$T$2:$U$15,2,FALSE),$L$17:$Q$31,4,FALSE)</f>
        <v>5</v>
      </c>
      <c r="Z17" s="41">
        <f t="shared" ref="Z17:Z30" si="0">VLOOKUP(VLOOKUP(V17,$T$2:$U$15,2,FALSE),$L$17:$Q$31,5,FALSE)</f>
        <v>9</v>
      </c>
      <c r="AA17" s="41">
        <f t="shared" ref="AA17:AA30" si="1">VLOOKUP(VLOOKUP(V17,$T$2:$U$15,2,FALSE),$L$17:$Q$31,6,FALSE)</f>
        <v>7</v>
      </c>
      <c r="AG17" s="25"/>
      <c r="AH17" s="25"/>
      <c r="AI17" s="25"/>
    </row>
    <row r="18" spans="1:35" x14ac:dyDescent="0.25">
      <c r="A18" s="94"/>
      <c r="B18" s="94"/>
      <c r="C18" s="94"/>
      <c r="D18" s="94"/>
      <c r="E18" s="94"/>
      <c r="F18" s="94"/>
      <c r="G18" s="94"/>
      <c r="H18" s="94"/>
      <c r="I18" s="25"/>
      <c r="J18" s="25"/>
      <c r="K18" s="11"/>
      <c r="L18" s="17" t="s">
        <v>80</v>
      </c>
      <c r="M18" s="17">
        <v>16</v>
      </c>
      <c r="N18" s="17">
        <v>1</v>
      </c>
      <c r="O18" s="17">
        <v>2</v>
      </c>
      <c r="P18" s="17">
        <v>0</v>
      </c>
      <c r="Q18" s="17">
        <v>0</v>
      </c>
      <c r="R18" s="22">
        <f>Q18/SUM(M18:Q18)+0.0000002</f>
        <v>1.9999999999999999E-7</v>
      </c>
      <c r="S18" s="11" t="s">
        <v>4</v>
      </c>
      <c r="T18" s="17">
        <v>2</v>
      </c>
      <c r="U18" s="21">
        <f t="shared" ref="U18:U30" si="2">LARGE($R$17:$R$30,T18)</f>
        <v>0.218751</v>
      </c>
      <c r="V18" s="17" t="str">
        <f t="shared" ref="V18:V30" si="3">VLOOKUP(U18,$R$17:$S$30,2,FALSE)</f>
        <v>Santé</v>
      </c>
      <c r="W18" s="41">
        <f>VLOOKUP(VLOOKUP(V18,$T$2:$U$15,2,FALSE),$L$17:$Q$30,2,FALSE)</f>
        <v>9</v>
      </c>
      <c r="X18" s="41">
        <f t="shared" ref="X18:X30" si="4">VLOOKUP(VLOOKUP(V18,$T$2:$U$15,2,FALSE),$L$17:$Q$30,3,FALSE)</f>
        <v>2</v>
      </c>
      <c r="Y18" s="41">
        <f t="shared" ref="Y18:Y30" si="5">VLOOKUP(VLOOKUP(V18,$T$2:$U$15,2,FALSE),$L$17:$Q$30,4,FALSE)</f>
        <v>3</v>
      </c>
      <c r="Z18" s="41">
        <f t="shared" si="0"/>
        <v>11</v>
      </c>
      <c r="AA18" s="41">
        <f t="shared" si="1"/>
        <v>7</v>
      </c>
      <c r="AG18" s="25"/>
      <c r="AH18" s="25"/>
      <c r="AI18" s="25"/>
    </row>
    <row r="19" spans="1:35" ht="9.75" customHeight="1" x14ac:dyDescent="0.25">
      <c r="A19" s="94"/>
      <c r="B19" s="94"/>
      <c r="C19" s="94"/>
      <c r="D19" s="94"/>
      <c r="E19" s="94"/>
      <c r="F19" s="94"/>
      <c r="G19" s="94"/>
      <c r="H19" s="94"/>
      <c r="I19" s="25"/>
      <c r="J19" s="25"/>
      <c r="K19" s="11"/>
      <c r="L19" s="17" t="s">
        <v>81</v>
      </c>
      <c r="M19" s="17">
        <v>16</v>
      </c>
      <c r="N19" s="17">
        <v>0</v>
      </c>
      <c r="O19" s="17">
        <v>1</v>
      </c>
      <c r="P19" s="17">
        <v>8</v>
      </c>
      <c r="Q19" s="17">
        <v>0</v>
      </c>
      <c r="R19" s="22">
        <f>Q19/SUM(M19:Q19)+0.0000003</f>
        <v>2.9999999999999999E-7</v>
      </c>
      <c r="S19" s="11" t="s">
        <v>5</v>
      </c>
      <c r="T19" s="17">
        <v>3</v>
      </c>
      <c r="U19" s="21">
        <f t="shared" si="2"/>
        <v>0.15789533684210524</v>
      </c>
      <c r="V19" s="17" t="str">
        <f t="shared" si="3"/>
        <v>Construction, bâtiment et travaux publics</v>
      </c>
      <c r="W19" s="41">
        <f t="shared" ref="W19:W30" si="6">VLOOKUP(VLOOKUP(V19,$T$2:$U$15,2,FALSE),$L$17:$Q$30,2,FALSE)</f>
        <v>12</v>
      </c>
      <c r="X19" s="41">
        <f t="shared" si="4"/>
        <v>2</v>
      </c>
      <c r="Y19" s="41">
        <f t="shared" si="5"/>
        <v>1</v>
      </c>
      <c r="Z19" s="41">
        <f t="shared" si="0"/>
        <v>17</v>
      </c>
      <c r="AA19" s="41">
        <f t="shared" si="1"/>
        <v>6</v>
      </c>
      <c r="AG19" s="25"/>
      <c r="AH19" s="25"/>
      <c r="AI19" s="25"/>
    </row>
    <row r="20" spans="1:35" ht="18.75" customHeight="1" x14ac:dyDescent="0.25">
      <c r="E20" s="19"/>
      <c r="I20" s="25"/>
      <c r="J20" s="25"/>
      <c r="K20" s="11"/>
      <c r="L20" s="17" t="s">
        <v>82</v>
      </c>
      <c r="M20" s="17">
        <v>12</v>
      </c>
      <c r="N20" s="17">
        <v>13</v>
      </c>
      <c r="O20" s="17">
        <v>4</v>
      </c>
      <c r="P20" s="17">
        <v>9</v>
      </c>
      <c r="Q20" s="17">
        <v>1</v>
      </c>
      <c r="R20" s="22">
        <f>Q20/SUM(M20:Q20)+0.0000004</f>
        <v>2.5641425641025641E-2</v>
      </c>
      <c r="S20" s="11" t="s">
        <v>6</v>
      </c>
      <c r="T20" s="17">
        <v>4</v>
      </c>
      <c r="U20" s="21">
        <f t="shared" si="2"/>
        <v>0.10638377872340425</v>
      </c>
      <c r="V20" s="17" t="str">
        <f t="shared" si="3"/>
        <v>Industrie</v>
      </c>
      <c r="W20" s="41">
        <f t="shared" si="6"/>
        <v>50</v>
      </c>
      <c r="X20" s="41">
        <f t="shared" si="4"/>
        <v>6</v>
      </c>
      <c r="Y20" s="41">
        <f t="shared" si="5"/>
        <v>8</v>
      </c>
      <c r="Z20" s="41">
        <f t="shared" si="0"/>
        <v>20</v>
      </c>
      <c r="AA20" s="41">
        <f t="shared" si="1"/>
        <v>10</v>
      </c>
      <c r="AG20" s="25"/>
      <c r="AH20" s="25"/>
      <c r="AI20" s="25"/>
    </row>
    <row r="21" spans="1:35" ht="16.5" customHeight="1" x14ac:dyDescent="0.3">
      <c r="B21" s="46" t="s">
        <v>179</v>
      </c>
      <c r="E21" s="19"/>
      <c r="I21" s="25"/>
      <c r="J21" s="25"/>
      <c r="K21" s="11"/>
      <c r="L21" s="17" t="s">
        <v>83</v>
      </c>
      <c r="M21" s="17">
        <v>23</v>
      </c>
      <c r="N21" s="17">
        <v>0</v>
      </c>
      <c r="O21" s="17">
        <v>0</v>
      </c>
      <c r="P21" s="17">
        <v>0</v>
      </c>
      <c r="Q21" s="17">
        <v>0</v>
      </c>
      <c r="R21" s="22">
        <f>Q21/SUM(M21:Q21)+0.0000005</f>
        <v>4.9999999999999998E-7</v>
      </c>
      <c r="S21" s="11" t="s">
        <v>7</v>
      </c>
      <c r="T21" s="17">
        <v>5</v>
      </c>
      <c r="U21" s="21">
        <f t="shared" si="2"/>
        <v>0.10000010000000001</v>
      </c>
      <c r="V21" s="17" t="str">
        <f t="shared" si="3"/>
        <v>Agriculture et pêche, espaces naturels et espaces verts, soins aux animaux</v>
      </c>
      <c r="W21" s="41">
        <f t="shared" si="6"/>
        <v>7</v>
      </c>
      <c r="X21" s="41">
        <f t="shared" si="4"/>
        <v>4</v>
      </c>
      <c r="Y21" s="41">
        <f t="shared" si="5"/>
        <v>9</v>
      </c>
      <c r="Z21" s="41">
        <f t="shared" si="0"/>
        <v>7</v>
      </c>
      <c r="AA21" s="41">
        <f t="shared" si="1"/>
        <v>3</v>
      </c>
      <c r="AG21" s="25"/>
      <c r="AH21" s="25"/>
      <c r="AI21" s="25"/>
    </row>
    <row r="22" spans="1:35" ht="16.5" customHeight="1" x14ac:dyDescent="0.25">
      <c r="E22" s="19"/>
      <c r="I22" s="25"/>
      <c r="J22" s="25"/>
      <c r="K22" s="11"/>
      <c r="L22" s="17" t="s">
        <v>84</v>
      </c>
      <c r="M22" s="17">
        <v>12</v>
      </c>
      <c r="N22" s="17">
        <v>2</v>
      </c>
      <c r="O22" s="17">
        <v>1</v>
      </c>
      <c r="P22" s="17">
        <v>17</v>
      </c>
      <c r="Q22" s="17">
        <v>6</v>
      </c>
      <c r="R22" s="22">
        <f>Q22/SUM(M22:Q22)+0.0000006</f>
        <v>0.15789533684210524</v>
      </c>
      <c r="S22" s="11" t="s">
        <v>8</v>
      </c>
      <c r="T22" s="17">
        <v>6</v>
      </c>
      <c r="U22" s="21">
        <f t="shared" si="2"/>
        <v>7.1429471428571423E-2</v>
      </c>
      <c r="V22" s="17" t="str">
        <f t="shared" si="3"/>
        <v>Installation et maintenance</v>
      </c>
      <c r="W22" s="41">
        <f t="shared" si="6"/>
        <v>3</v>
      </c>
      <c r="X22" s="41">
        <f t="shared" si="4"/>
        <v>2</v>
      </c>
      <c r="Y22" s="41">
        <f t="shared" si="5"/>
        <v>8</v>
      </c>
      <c r="Z22" s="41">
        <f t="shared" si="0"/>
        <v>13</v>
      </c>
      <c r="AA22" s="41">
        <f t="shared" si="1"/>
        <v>2</v>
      </c>
      <c r="AG22" s="25"/>
      <c r="AH22" s="25"/>
      <c r="AI22" s="25"/>
    </row>
    <row r="23" spans="1:35" ht="16.5" customHeight="1" x14ac:dyDescent="0.25">
      <c r="B23" t="s">
        <v>114</v>
      </c>
      <c r="H23" s="95"/>
      <c r="I23" s="25"/>
      <c r="J23" s="25"/>
      <c r="K23" s="11"/>
      <c r="L23" s="17" t="s">
        <v>85</v>
      </c>
      <c r="M23" s="17">
        <v>8</v>
      </c>
      <c r="N23" s="17">
        <v>1</v>
      </c>
      <c r="O23" s="17">
        <v>5</v>
      </c>
      <c r="P23" s="17">
        <v>9</v>
      </c>
      <c r="Q23" s="17">
        <v>7</v>
      </c>
      <c r="R23" s="22">
        <f>Q23/SUM(M23:Q23)+0.0000007</f>
        <v>0.23333403333333333</v>
      </c>
      <c r="S23" s="11" t="s">
        <v>9</v>
      </c>
      <c r="T23" s="17">
        <v>7</v>
      </c>
      <c r="U23" s="21">
        <f t="shared" si="2"/>
        <v>2.5641425641025641E-2</v>
      </c>
      <c r="V23" s="17" t="str">
        <f t="shared" si="3"/>
        <v>Commerce, vente et grande distribution</v>
      </c>
      <c r="W23" s="41">
        <f t="shared" si="6"/>
        <v>12</v>
      </c>
      <c r="X23" s="41">
        <f t="shared" si="4"/>
        <v>13</v>
      </c>
      <c r="Y23" s="41">
        <f t="shared" si="5"/>
        <v>4</v>
      </c>
      <c r="Z23" s="41">
        <f t="shared" si="0"/>
        <v>9</v>
      </c>
      <c r="AA23" s="41">
        <f t="shared" si="1"/>
        <v>1</v>
      </c>
      <c r="AG23" s="25"/>
      <c r="AH23" s="25"/>
      <c r="AI23" s="25"/>
    </row>
    <row r="24" spans="1:35" ht="6.75" customHeight="1" x14ac:dyDescent="0.25">
      <c r="H24" s="95"/>
      <c r="I24" s="25"/>
      <c r="J24" s="25"/>
      <c r="K24" s="11"/>
      <c r="L24" s="17" t="s">
        <v>86</v>
      </c>
      <c r="M24" s="17">
        <v>50</v>
      </c>
      <c r="N24" s="17">
        <v>6</v>
      </c>
      <c r="O24" s="17">
        <v>8</v>
      </c>
      <c r="P24" s="17">
        <v>20</v>
      </c>
      <c r="Q24" s="17">
        <v>10</v>
      </c>
      <c r="R24" s="22">
        <f>Q24/SUM(M24:Q24)+0.0000008</f>
        <v>0.10638377872340425</v>
      </c>
      <c r="S24" s="11" t="s">
        <v>1</v>
      </c>
      <c r="T24" s="17">
        <v>8</v>
      </c>
      <c r="U24" s="21">
        <f t="shared" si="2"/>
        <v>2.2728572727272727E-2</v>
      </c>
      <c r="V24" s="17" t="str">
        <f t="shared" si="3"/>
        <v>Support à l'entreprise</v>
      </c>
      <c r="W24" s="41">
        <f t="shared" si="6"/>
        <v>20</v>
      </c>
      <c r="X24" s="41">
        <f t="shared" si="4"/>
        <v>8</v>
      </c>
      <c r="Y24" s="41">
        <f t="shared" si="5"/>
        <v>9</v>
      </c>
      <c r="Z24" s="41">
        <f t="shared" si="0"/>
        <v>6</v>
      </c>
      <c r="AA24" s="41">
        <f t="shared" si="1"/>
        <v>1</v>
      </c>
      <c r="AG24" s="25"/>
      <c r="AH24" s="25"/>
      <c r="AI24" s="25"/>
    </row>
    <row r="25" spans="1:35" ht="12.75" customHeight="1" x14ac:dyDescent="0.25">
      <c r="A25" s="9" t="s">
        <v>36</v>
      </c>
      <c r="B25" s="12" t="s">
        <v>115</v>
      </c>
      <c r="G25" s="33"/>
      <c r="H25" s="95"/>
      <c r="I25" s="25"/>
      <c r="J25" s="25"/>
      <c r="K25" s="11"/>
      <c r="L25" s="17" t="s">
        <v>87</v>
      </c>
      <c r="M25" s="17">
        <v>3</v>
      </c>
      <c r="N25" s="17">
        <v>2</v>
      </c>
      <c r="O25" s="17">
        <v>8</v>
      </c>
      <c r="P25" s="17">
        <v>13</v>
      </c>
      <c r="Q25" s="17">
        <v>2</v>
      </c>
      <c r="R25" s="22">
        <f>Q25/SUM(M25:Q25)+0.0000009</f>
        <v>7.1429471428571423E-2</v>
      </c>
      <c r="S25" s="11" t="s">
        <v>10</v>
      </c>
      <c r="T25" s="17">
        <v>9</v>
      </c>
      <c r="U25" s="21">
        <f t="shared" si="2"/>
        <v>1.4085607042253522E-2</v>
      </c>
      <c r="V25" s="17" t="str">
        <f t="shared" si="3"/>
        <v>Services à la personne et à la collectivité</v>
      </c>
      <c r="W25" s="41">
        <f t="shared" si="6"/>
        <v>44</v>
      </c>
      <c r="X25" s="41">
        <f t="shared" si="4"/>
        <v>3</v>
      </c>
      <c r="Y25" s="41">
        <f t="shared" si="5"/>
        <v>13</v>
      </c>
      <c r="Z25" s="41">
        <f t="shared" si="0"/>
        <v>10</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2</v>
      </c>
      <c r="O26" s="17">
        <v>3</v>
      </c>
      <c r="P26" s="17">
        <v>11</v>
      </c>
      <c r="Q26" s="17">
        <v>7</v>
      </c>
      <c r="R26" s="22">
        <f>Q26/SUM(M26:Q26)+0.000001</f>
        <v>0.218751</v>
      </c>
      <c r="S26" s="11" t="s">
        <v>11</v>
      </c>
      <c r="T26" s="17">
        <v>10</v>
      </c>
      <c r="U26" s="21">
        <f t="shared" si="2"/>
        <v>1.3999999999999999E-6</v>
      </c>
      <c r="V26" s="17" t="str">
        <f t="shared" si="3"/>
        <v>Transport et logistique</v>
      </c>
      <c r="W26" s="41">
        <f t="shared" si="6"/>
        <v>25</v>
      </c>
      <c r="X26" s="41">
        <f t="shared" si="4"/>
        <v>2</v>
      </c>
      <c r="Y26" s="41">
        <f t="shared" si="5"/>
        <v>6</v>
      </c>
      <c r="Z26" s="41">
        <f t="shared" si="0"/>
        <v>4</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44</v>
      </c>
      <c r="N27" s="17">
        <v>3</v>
      </c>
      <c r="O27" s="17">
        <v>13</v>
      </c>
      <c r="P27" s="17">
        <v>10</v>
      </c>
      <c r="Q27" s="17">
        <v>1</v>
      </c>
      <c r="R27" s="22">
        <f>Q27/SUM(M27:Q27)+0.0000011</f>
        <v>1.4085607042253522E-2</v>
      </c>
      <c r="S27" s="11" t="s">
        <v>12</v>
      </c>
      <c r="T27" s="17">
        <v>11</v>
      </c>
      <c r="U27" s="21">
        <f t="shared" si="2"/>
        <v>1.1999999999999999E-6</v>
      </c>
      <c r="V27" s="17" t="str">
        <f t="shared" si="3"/>
        <v>Spectacle</v>
      </c>
      <c r="W27" s="41">
        <f t="shared" si="6"/>
        <v>21</v>
      </c>
      <c r="X27" s="41">
        <f t="shared" si="4"/>
        <v>0</v>
      </c>
      <c r="Y27" s="41">
        <f t="shared" si="5"/>
        <v>1</v>
      </c>
      <c r="Z27" s="41">
        <f t="shared" si="0"/>
        <v>0</v>
      </c>
      <c r="AA27" s="41">
        <f t="shared" si="1"/>
        <v>0</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4.9999999999999998E-7</v>
      </c>
      <c r="V28" s="17" t="str">
        <f t="shared" si="3"/>
        <v>Communication, média et multimédia</v>
      </c>
      <c r="W28" s="41">
        <f t="shared" si="6"/>
        <v>23</v>
      </c>
      <c r="X28" s="41">
        <f t="shared" si="4"/>
        <v>0</v>
      </c>
      <c r="Y28" s="41">
        <f t="shared" si="5"/>
        <v>0</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1.3</v>
      </c>
      <c r="I29" s="39"/>
      <c r="K29" s="31"/>
      <c r="L29" s="17" t="s">
        <v>91</v>
      </c>
      <c r="M29" s="17">
        <v>20</v>
      </c>
      <c r="N29" s="17">
        <v>8</v>
      </c>
      <c r="O29" s="17">
        <v>9</v>
      </c>
      <c r="P29" s="17">
        <v>6</v>
      </c>
      <c r="Q29" s="17">
        <v>1</v>
      </c>
      <c r="R29" s="22">
        <f>Q29/SUM(M29:Q29)+0.0000013</f>
        <v>2.2728572727272727E-2</v>
      </c>
      <c r="S29" s="11" t="s">
        <v>14</v>
      </c>
      <c r="T29" s="17">
        <v>13</v>
      </c>
      <c r="U29" s="21">
        <f t="shared" si="2"/>
        <v>2.9999999999999999E-7</v>
      </c>
      <c r="V29" s="17" t="str">
        <f t="shared" si="3"/>
        <v>Banque, assurance, immobilier</v>
      </c>
      <c r="W29" s="41">
        <f t="shared" si="6"/>
        <v>16</v>
      </c>
      <c r="X29" s="41">
        <f t="shared" si="4"/>
        <v>0</v>
      </c>
      <c r="Y29" s="41">
        <f t="shared" si="5"/>
        <v>1</v>
      </c>
      <c r="Z29" s="41">
        <f t="shared" si="0"/>
        <v>8</v>
      </c>
      <c r="AA29" s="41">
        <f t="shared" si="1"/>
        <v>0</v>
      </c>
      <c r="AB29" s="17"/>
    </row>
    <row r="30" spans="1:35" s="5" customFormat="1" ht="23.25" customHeight="1" x14ac:dyDescent="0.25">
      <c r="B30" s="31"/>
      <c r="C30" s="32"/>
      <c r="D30" s="32"/>
      <c r="E30" s="32"/>
      <c r="F30" s="32"/>
      <c r="G30" s="32"/>
      <c r="H30" s="38">
        <f t="shared" ref="H30:H42" si="7">VLOOKUP(VLOOKUP(V18,$T$2:$U$15,2,FALSE),$L$32:$M$45,2,FALSE)/10</f>
        <v>0.7</v>
      </c>
      <c r="I30" s="39"/>
      <c r="K30" s="31"/>
      <c r="L30" s="17" t="s">
        <v>92</v>
      </c>
      <c r="M30" s="17">
        <v>25</v>
      </c>
      <c r="N30" s="17">
        <v>2</v>
      </c>
      <c r="O30" s="17">
        <v>6</v>
      </c>
      <c r="P30" s="17">
        <v>4</v>
      </c>
      <c r="Q30" s="17">
        <v>0</v>
      </c>
      <c r="R30" s="22">
        <f>Q30/SUM(M30:Q30)+0.0000014</f>
        <v>1.3999999999999999E-6</v>
      </c>
      <c r="S30" s="11" t="s">
        <v>15</v>
      </c>
      <c r="T30" s="17">
        <v>14</v>
      </c>
      <c r="U30" s="21">
        <f t="shared" si="2"/>
        <v>1.9999999999999999E-7</v>
      </c>
      <c r="V30" s="17" t="str">
        <f t="shared" si="3"/>
        <v>Arts et façonnage d'ouvrages d'art</v>
      </c>
      <c r="W30" s="41">
        <f t="shared" si="6"/>
        <v>16</v>
      </c>
      <c r="X30" s="41">
        <f t="shared" si="4"/>
        <v>1</v>
      </c>
      <c r="Y30" s="41">
        <f t="shared" si="5"/>
        <v>2</v>
      </c>
      <c r="Z30" s="41">
        <f t="shared" si="0"/>
        <v>0</v>
      </c>
      <c r="AA30" s="41">
        <f t="shared" si="1"/>
        <v>0</v>
      </c>
      <c r="AB30" s="17"/>
    </row>
    <row r="31" spans="1:35" s="5" customFormat="1" ht="23.25" customHeight="1" x14ac:dyDescent="0.25">
      <c r="H31" s="38">
        <f t="shared" si="7"/>
        <v>1.2</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0.5</v>
      </c>
      <c r="I32" s="39"/>
      <c r="L32" s="17" t="s">
        <v>79</v>
      </c>
      <c r="M32" s="17">
        <v>9</v>
      </c>
      <c r="N32" s="17"/>
      <c r="O32" s="17"/>
      <c r="P32" s="17"/>
      <c r="Q32" s="17"/>
      <c r="R32" s="17"/>
      <c r="S32" s="17"/>
      <c r="T32" s="17"/>
      <c r="U32" s="17"/>
      <c r="V32" s="17"/>
      <c r="W32" s="17"/>
      <c r="X32" s="17"/>
      <c r="Y32" s="17"/>
      <c r="Z32" s="17"/>
      <c r="AA32" s="17"/>
      <c r="AB32" s="17"/>
    </row>
    <row r="33" spans="2:28" s="5" customFormat="1" ht="23.25" customHeight="1" x14ac:dyDescent="0.25">
      <c r="H33" s="38">
        <f t="shared" si="7"/>
        <v>0.9</v>
      </c>
      <c r="I33" s="39"/>
      <c r="L33" s="17" t="s">
        <v>80</v>
      </c>
      <c r="M33" s="17">
        <v>-16</v>
      </c>
      <c r="N33" s="17"/>
      <c r="O33" s="17"/>
      <c r="P33" s="17"/>
      <c r="Q33" s="17"/>
      <c r="R33" s="17"/>
      <c r="S33" s="17"/>
      <c r="T33" s="17"/>
      <c r="U33" s="17"/>
      <c r="V33" s="17"/>
      <c r="W33" s="17"/>
      <c r="X33" s="17"/>
      <c r="Y33" s="17"/>
      <c r="Z33" s="17"/>
      <c r="AA33" s="17"/>
      <c r="AB33" s="17"/>
    </row>
    <row r="34" spans="2:28" s="5" customFormat="1" ht="23.25" customHeight="1" x14ac:dyDescent="0.25">
      <c r="H34" s="38">
        <f t="shared" si="7"/>
        <v>1.1000000000000001</v>
      </c>
      <c r="I34" s="39"/>
      <c r="L34" s="17" t="s">
        <v>81</v>
      </c>
      <c r="M34" s="17">
        <v>10</v>
      </c>
      <c r="N34" s="17"/>
      <c r="O34" s="17"/>
      <c r="P34" s="17"/>
      <c r="Q34" s="17"/>
      <c r="R34" s="17"/>
      <c r="S34" s="17"/>
      <c r="T34" s="17"/>
      <c r="U34" s="17"/>
      <c r="V34" s="17"/>
      <c r="W34" s="17"/>
      <c r="X34" s="17"/>
      <c r="Y34" s="17"/>
      <c r="Z34" s="17"/>
      <c r="AA34" s="17"/>
      <c r="AB34" s="17"/>
    </row>
    <row r="35" spans="2:28" s="5" customFormat="1" ht="23.25" customHeight="1" x14ac:dyDescent="0.25">
      <c r="H35" s="38">
        <f t="shared" si="7"/>
        <v>0.1</v>
      </c>
      <c r="I35" s="39"/>
      <c r="L35" s="17" t="s">
        <v>82</v>
      </c>
      <c r="M35" s="17">
        <v>1</v>
      </c>
      <c r="N35" s="17"/>
      <c r="O35" s="17"/>
      <c r="P35" s="17"/>
      <c r="Q35" s="17"/>
      <c r="R35" s="17"/>
      <c r="S35" s="17"/>
      <c r="T35" s="17"/>
      <c r="U35" s="17"/>
      <c r="V35" s="17"/>
      <c r="W35" s="17"/>
      <c r="X35" s="17"/>
      <c r="Y35" s="17"/>
      <c r="Z35" s="17"/>
      <c r="AA35" s="17"/>
      <c r="AB35" s="17"/>
    </row>
    <row r="36" spans="2:28" s="5" customFormat="1" ht="23.25" customHeight="1" x14ac:dyDescent="0.25">
      <c r="H36" s="38">
        <f t="shared" si="7"/>
        <v>-0.5</v>
      </c>
      <c r="I36" s="40"/>
      <c r="L36" s="17" t="s">
        <v>83</v>
      </c>
      <c r="M36" s="17">
        <v>-18</v>
      </c>
      <c r="N36" s="17"/>
      <c r="O36" s="17"/>
      <c r="P36" s="17"/>
      <c r="Q36" s="17"/>
      <c r="R36" s="17"/>
      <c r="S36" s="17"/>
      <c r="T36" s="17"/>
      <c r="U36" s="17"/>
      <c r="V36" s="17"/>
      <c r="W36" s="17"/>
      <c r="X36" s="17"/>
      <c r="Y36" s="17"/>
      <c r="Z36" s="17"/>
      <c r="AA36" s="17"/>
      <c r="AB36" s="17"/>
    </row>
    <row r="37" spans="2:28" s="5" customFormat="1" ht="23.25" customHeight="1" x14ac:dyDescent="0.25">
      <c r="H37" s="38">
        <f t="shared" si="7"/>
        <v>0.1</v>
      </c>
      <c r="I37" s="40"/>
      <c r="L37" s="17" t="s">
        <v>84</v>
      </c>
      <c r="M37" s="17">
        <v>12</v>
      </c>
      <c r="N37" s="17"/>
      <c r="O37" s="17"/>
      <c r="P37" s="17"/>
      <c r="Q37" s="17"/>
      <c r="R37" s="17"/>
      <c r="S37" s="17"/>
      <c r="T37" s="17"/>
      <c r="U37" s="17"/>
      <c r="V37" s="17"/>
      <c r="W37" s="17"/>
      <c r="X37" s="17"/>
      <c r="Y37" s="17"/>
      <c r="Z37" s="17"/>
      <c r="AA37" s="17"/>
      <c r="AB37" s="17"/>
    </row>
    <row r="38" spans="2:28" s="5" customFormat="1" ht="23.25" customHeight="1" x14ac:dyDescent="0.25">
      <c r="H38" s="38">
        <f t="shared" si="7"/>
        <v>0.2</v>
      </c>
      <c r="I38" s="39"/>
      <c r="L38" s="17" t="s">
        <v>85</v>
      </c>
      <c r="M38" s="17">
        <v>13</v>
      </c>
      <c r="N38" s="17"/>
      <c r="O38" s="17"/>
      <c r="P38" s="17"/>
      <c r="Q38" s="17"/>
      <c r="R38" s="17"/>
      <c r="S38" s="17"/>
      <c r="T38" s="17"/>
      <c r="U38" s="17"/>
      <c r="V38" s="17"/>
      <c r="W38" s="17"/>
      <c r="X38" s="17"/>
      <c r="Y38" s="17"/>
      <c r="Z38" s="17"/>
      <c r="AA38" s="17"/>
      <c r="AB38" s="17"/>
    </row>
    <row r="39" spans="2:28" s="5" customFormat="1" ht="23.25" customHeight="1" x14ac:dyDescent="0.25">
      <c r="H39" s="38">
        <f t="shared" si="7"/>
        <v>-1.9</v>
      </c>
      <c r="I39" s="39"/>
      <c r="L39" s="17" t="s">
        <v>86</v>
      </c>
      <c r="M39" s="17">
        <v>5</v>
      </c>
      <c r="N39" s="17"/>
      <c r="O39" s="17"/>
      <c r="P39" s="17"/>
      <c r="Q39" s="17"/>
      <c r="R39" s="17"/>
      <c r="S39" s="17"/>
      <c r="T39" s="17"/>
      <c r="U39" s="17"/>
      <c r="V39" s="17"/>
      <c r="W39" s="17"/>
      <c r="X39" s="17"/>
      <c r="Y39" s="17"/>
      <c r="Z39" s="17"/>
      <c r="AA39" s="17"/>
      <c r="AB39" s="17"/>
    </row>
    <row r="40" spans="2:28" s="5" customFormat="1" ht="23.25" customHeight="1" x14ac:dyDescent="0.25">
      <c r="H40" s="38">
        <f t="shared" si="7"/>
        <v>-1.8</v>
      </c>
      <c r="I40" s="39"/>
      <c r="L40" s="17" t="s">
        <v>87</v>
      </c>
      <c r="M40" s="17">
        <v>11</v>
      </c>
      <c r="N40" s="17"/>
      <c r="O40" s="17"/>
      <c r="P40" s="17"/>
      <c r="Q40" s="17"/>
      <c r="R40" s="17"/>
      <c r="S40" s="17"/>
      <c r="T40" s="17"/>
      <c r="U40" s="17"/>
      <c r="V40" s="17"/>
      <c r="W40" s="17"/>
      <c r="X40" s="17"/>
      <c r="Y40" s="17"/>
      <c r="Z40" s="17"/>
      <c r="AA40" s="17"/>
      <c r="AB40" s="17"/>
    </row>
    <row r="41" spans="2:28" s="5" customFormat="1" ht="23.25" customHeight="1" x14ac:dyDescent="0.25">
      <c r="H41" s="38">
        <f t="shared" si="7"/>
        <v>1</v>
      </c>
      <c r="I41" s="39"/>
      <c r="L41" s="17" t="s">
        <v>88</v>
      </c>
      <c r="M41" s="17">
        <v>7</v>
      </c>
      <c r="N41" s="17"/>
      <c r="O41" s="17"/>
      <c r="P41" s="17"/>
      <c r="Q41" s="17"/>
      <c r="R41" s="17"/>
      <c r="S41" s="17"/>
      <c r="T41" s="17"/>
      <c r="U41" s="17"/>
      <c r="V41" s="17"/>
      <c r="W41" s="17"/>
      <c r="X41" s="17"/>
      <c r="Y41" s="17"/>
      <c r="Z41" s="17"/>
      <c r="AA41" s="17"/>
      <c r="AB41" s="17"/>
    </row>
    <row r="42" spans="2:28" s="5" customFormat="1" ht="23.25" customHeight="1" x14ac:dyDescent="0.25">
      <c r="H42" s="38">
        <f t="shared" si="7"/>
        <v>-1.6</v>
      </c>
      <c r="I42" s="39"/>
      <c r="J42" s="36"/>
      <c r="K42" s="36"/>
      <c r="L42" s="17" t="s">
        <v>89</v>
      </c>
      <c r="M42" s="17">
        <v>1</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Hôtellerie-restauration, tourisme, loisirs et animation, de  fortes tensions (indicateur supérieur à 2) sont observées dans 7 métiers. À l'inverse, 8 métiers ne semblent pas du tout en tension (indicateur inférieur à -1). Dans ce domaine, l'indicateur de tension est de 1,3.</v>
      </c>
      <c r="C45" s="96"/>
      <c r="D45" s="96"/>
      <c r="E45" s="96"/>
      <c r="F45" s="96"/>
      <c r="G45" s="96"/>
      <c r="H45" s="96"/>
      <c r="J45" s="36"/>
      <c r="K45" s="36"/>
      <c r="L45" s="17" t="s">
        <v>92</v>
      </c>
      <c r="M45" s="17">
        <v>2</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Bayeux</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208</v>
      </c>
      <c r="C51" s="60">
        <v>5</v>
      </c>
      <c r="D51" s="60">
        <v>3</v>
      </c>
      <c r="E51" s="60">
        <v>4</v>
      </c>
      <c r="F51" s="60">
        <v>3</v>
      </c>
      <c r="G51" s="60">
        <v>3</v>
      </c>
      <c r="H51" s="60">
        <v>4</v>
      </c>
      <c r="L51" s="17"/>
      <c r="M51" s="17"/>
      <c r="N51" s="17"/>
      <c r="O51" s="17"/>
      <c r="P51" s="17"/>
      <c r="Q51" s="17"/>
    </row>
    <row r="52" spans="1:17" ht="24.75" customHeight="1" x14ac:dyDescent="0.25">
      <c r="A52" s="57" t="s">
        <v>27</v>
      </c>
      <c r="B52" s="61" t="s">
        <v>219</v>
      </c>
      <c r="C52" s="62">
        <v>5</v>
      </c>
      <c r="D52" s="62">
        <v>4</v>
      </c>
      <c r="E52" s="62">
        <v>4</v>
      </c>
      <c r="F52" s="62">
        <v>1</v>
      </c>
      <c r="G52" s="62">
        <v>1</v>
      </c>
      <c r="H52" s="62">
        <v>4</v>
      </c>
      <c r="L52" s="17"/>
      <c r="M52" s="17"/>
      <c r="N52" s="17"/>
      <c r="O52" s="17"/>
      <c r="P52" s="17"/>
      <c r="Q52" s="17"/>
    </row>
    <row r="53" spans="1:17" ht="24.75" customHeight="1" x14ac:dyDescent="0.25">
      <c r="A53" s="57" t="s">
        <v>25</v>
      </c>
      <c r="B53" s="61" t="s">
        <v>232</v>
      </c>
      <c r="C53" s="62">
        <v>2</v>
      </c>
      <c r="D53" s="62">
        <v>3</v>
      </c>
      <c r="E53" s="62">
        <v>5</v>
      </c>
      <c r="F53" s="62">
        <v>2</v>
      </c>
      <c r="G53" s="62">
        <v>4</v>
      </c>
      <c r="H53" s="62">
        <v>2</v>
      </c>
      <c r="L53" s="17"/>
      <c r="M53" s="17"/>
      <c r="N53" s="17"/>
      <c r="O53" s="17"/>
      <c r="P53" s="17"/>
      <c r="Q53" s="17"/>
    </row>
    <row r="54" spans="1:17" ht="24.75" customHeight="1" x14ac:dyDescent="0.25">
      <c r="A54" s="57" t="s">
        <v>24</v>
      </c>
      <c r="B54" s="61" t="s">
        <v>235</v>
      </c>
      <c r="C54" s="62">
        <v>3</v>
      </c>
      <c r="D54" s="62">
        <v>1</v>
      </c>
      <c r="E54" s="62">
        <v>2</v>
      </c>
      <c r="F54" s="62">
        <v>2</v>
      </c>
      <c r="G54" s="62">
        <v>2</v>
      </c>
      <c r="H54" s="62">
        <v>2</v>
      </c>
      <c r="L54" s="17"/>
      <c r="M54" s="17"/>
      <c r="N54" s="17"/>
      <c r="O54" s="17"/>
      <c r="P54" s="17"/>
      <c r="Q54" s="17"/>
    </row>
    <row r="55" spans="1:17" ht="24.75" customHeight="1" x14ac:dyDescent="0.25">
      <c r="A55" s="57" t="s">
        <v>23</v>
      </c>
      <c r="B55" s="61" t="s">
        <v>216</v>
      </c>
      <c r="C55" s="62">
        <v>3</v>
      </c>
      <c r="D55" s="62">
        <v>4</v>
      </c>
      <c r="E55" s="62">
        <v>5</v>
      </c>
      <c r="F55" s="62">
        <v>2</v>
      </c>
      <c r="G55" s="62">
        <v>3</v>
      </c>
      <c r="H55" s="62">
        <v>4</v>
      </c>
      <c r="L55" s="17"/>
      <c r="M55" s="17"/>
      <c r="N55" s="17"/>
      <c r="O55" s="17"/>
      <c r="P55" s="17"/>
      <c r="Q55" s="17"/>
    </row>
    <row r="56" spans="1:17" ht="24.75" customHeight="1" x14ac:dyDescent="0.25">
      <c r="A56" s="57" t="s">
        <v>22</v>
      </c>
      <c r="B56" s="61" t="s">
        <v>308</v>
      </c>
      <c r="C56" s="62">
        <v>5</v>
      </c>
      <c r="D56" s="62">
        <v>3</v>
      </c>
      <c r="E56" s="62">
        <v>5</v>
      </c>
      <c r="F56" s="62">
        <v>3</v>
      </c>
      <c r="G56" s="62">
        <v>2</v>
      </c>
      <c r="H56" s="62">
        <v>1</v>
      </c>
      <c r="L56" s="17"/>
      <c r="M56" s="17"/>
      <c r="N56" s="17"/>
      <c r="O56" s="17"/>
      <c r="P56" s="17"/>
      <c r="Q56" s="17"/>
    </row>
    <row r="57" spans="1:17" ht="24.75" customHeight="1" x14ac:dyDescent="0.25">
      <c r="A57" s="57" t="s">
        <v>21</v>
      </c>
      <c r="B57" s="61" t="s">
        <v>218</v>
      </c>
      <c r="C57" s="62">
        <v>2</v>
      </c>
      <c r="D57" s="62">
        <v>3</v>
      </c>
      <c r="E57" s="62">
        <v>4</v>
      </c>
      <c r="F57" s="62">
        <v>2</v>
      </c>
      <c r="G57" s="62">
        <v>1</v>
      </c>
      <c r="H57" s="62">
        <v>4</v>
      </c>
      <c r="L57" s="17"/>
      <c r="M57" s="17"/>
      <c r="N57" s="17"/>
      <c r="O57" s="17"/>
      <c r="P57" s="17"/>
      <c r="Q57" s="17"/>
    </row>
    <row r="58" spans="1:17" ht="24.75" customHeight="1" x14ac:dyDescent="0.25">
      <c r="A58" s="57" t="s">
        <v>20</v>
      </c>
      <c r="B58" s="61" t="s">
        <v>191</v>
      </c>
      <c r="C58" s="62">
        <v>5</v>
      </c>
      <c r="D58" s="62">
        <v>5</v>
      </c>
      <c r="E58" s="62">
        <v>4</v>
      </c>
      <c r="F58" s="62">
        <v>1</v>
      </c>
      <c r="G58" s="62">
        <v>1</v>
      </c>
      <c r="H58" s="62">
        <v>2</v>
      </c>
      <c r="L58" s="17"/>
      <c r="M58" s="17"/>
      <c r="N58" s="17"/>
      <c r="O58" s="17"/>
      <c r="P58" s="17"/>
      <c r="Q58" s="17"/>
    </row>
    <row r="59" spans="1:17" ht="24.75" customHeight="1" x14ac:dyDescent="0.25">
      <c r="A59" s="57" t="s">
        <v>19</v>
      </c>
      <c r="B59" s="61" t="s">
        <v>194</v>
      </c>
      <c r="C59" s="62">
        <v>5</v>
      </c>
      <c r="D59" s="62">
        <v>4</v>
      </c>
      <c r="E59" s="62">
        <v>2</v>
      </c>
      <c r="F59" s="62">
        <v>4</v>
      </c>
      <c r="G59" s="62">
        <v>4</v>
      </c>
      <c r="H59" s="62">
        <v>3</v>
      </c>
      <c r="L59" s="17"/>
      <c r="M59" s="17"/>
      <c r="N59" s="17"/>
      <c r="O59" s="17"/>
      <c r="P59" s="17"/>
      <c r="Q59" s="17"/>
    </row>
    <row r="60" spans="1:17" ht="24.75" customHeight="1" x14ac:dyDescent="0.25">
      <c r="A60" s="57" t="s">
        <v>18</v>
      </c>
      <c r="B60" s="61" t="s">
        <v>192</v>
      </c>
      <c r="C60" s="62">
        <v>5</v>
      </c>
      <c r="D60" s="62">
        <v>4</v>
      </c>
      <c r="E60" s="62">
        <v>4</v>
      </c>
      <c r="F60" s="62">
        <v>4</v>
      </c>
      <c r="G60" s="62">
        <v>3</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Bayeux</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Intervention technique en méthodes et industrialisation </v>
      </c>
      <c r="C69" s="63">
        <f>IF(N69=". ",0,IF(AND(N69&gt;0,N69&lt;5),"ND",N69))</f>
        <v>13</v>
      </c>
      <c r="D69" s="58">
        <f>IF(O69=". ",0,IF(AND(O69&gt;0,O69&lt;5),"ND",O69))</f>
        <v>29</v>
      </c>
      <c r="E69" s="64">
        <f t="shared" ref="E69:E78" si="9">IF(P69=". ",0,P69)</f>
        <v>31</v>
      </c>
      <c r="F69" s="65">
        <f>IF(OR(R69=0,R69=". "),"-",IF(P69=". ",0,P69)/R69-1)</f>
        <v>1.2142857142857144</v>
      </c>
      <c r="G69" s="58">
        <f>IF(Q69=". ",0,Q69)</f>
        <v>1</v>
      </c>
      <c r="H69" s="66">
        <f>IF(OR(S69=0,S69=". "),"-",IF(P69=". ",0,P69)/S69)</f>
        <v>1.1923076923076923</v>
      </c>
      <c r="L69" s="17"/>
      <c r="M69" s="17" t="s">
        <v>208</v>
      </c>
      <c r="N69" s="17">
        <v>13</v>
      </c>
      <c r="O69" s="17">
        <v>29</v>
      </c>
      <c r="P69" s="17">
        <v>31</v>
      </c>
      <c r="Q69" s="17">
        <v>1</v>
      </c>
      <c r="R69" s="17">
        <v>14</v>
      </c>
      <c r="S69" s="17">
        <v>26</v>
      </c>
    </row>
    <row r="70" spans="1:19" ht="24.75" customHeight="1" x14ac:dyDescent="0.25">
      <c r="A70" s="57" t="s">
        <v>27</v>
      </c>
      <c r="B70" s="61" t="str">
        <f t="shared" si="8"/>
        <v xml:space="preserve">Préparation du gros oeuvre et des travaux publics </v>
      </c>
      <c r="C70" s="67">
        <f t="shared" ref="C70:D78" si="10">IF(N70=". ",0,IF(AND(N70&gt;0,N70&lt;5),"ND",N70))</f>
        <v>15</v>
      </c>
      <c r="D70" s="68">
        <f t="shared" si="10"/>
        <v>30</v>
      </c>
      <c r="E70" s="69">
        <f t="shared" si="9"/>
        <v>89</v>
      </c>
      <c r="F70" s="70">
        <f t="shared" ref="F70:F78" si="11">IF(OR(R70=0,R70=". "),"-",IF(P70=". ",0,P70)/R70-1)</f>
        <v>1.4722222222222223</v>
      </c>
      <c r="G70" s="68">
        <f t="shared" ref="G70:G78" si="12">IF(Q70=". ",0,Q70)</f>
        <v>5</v>
      </c>
      <c r="H70" s="71">
        <f t="shared" ref="H70:H78" si="13">IF(OR(S70=0,S70=". "),"-",IF(P70=". ",0,P70)/S70)</f>
        <v>1.7450980392156863</v>
      </c>
      <c r="L70" s="17"/>
      <c r="M70" s="17" t="s">
        <v>219</v>
      </c>
      <c r="N70" s="17">
        <v>15</v>
      </c>
      <c r="O70" s="17">
        <v>30</v>
      </c>
      <c r="P70" s="17">
        <v>89</v>
      </c>
      <c r="Q70" s="17">
        <v>5</v>
      </c>
      <c r="R70" s="17">
        <v>36</v>
      </c>
      <c r="S70" s="17">
        <v>51</v>
      </c>
    </row>
    <row r="71" spans="1:19" ht="24.75" customHeight="1" x14ac:dyDescent="0.25">
      <c r="A71" s="57" t="s">
        <v>25</v>
      </c>
      <c r="B71" s="61" t="str">
        <f t="shared" si="8"/>
        <v xml:space="preserve">Électricité bâtiment </v>
      </c>
      <c r="C71" s="67">
        <f t="shared" si="10"/>
        <v>13</v>
      </c>
      <c r="D71" s="68">
        <f t="shared" si="10"/>
        <v>29</v>
      </c>
      <c r="E71" s="69">
        <f t="shared" si="9"/>
        <v>19</v>
      </c>
      <c r="F71" s="70">
        <f t="shared" si="11"/>
        <v>0.11764705882352944</v>
      </c>
      <c r="G71" s="68">
        <f t="shared" si="12"/>
        <v>2</v>
      </c>
      <c r="H71" s="71">
        <f t="shared" si="13"/>
        <v>0.46341463414634149</v>
      </c>
      <c r="L71" s="17"/>
      <c r="M71" s="17" t="s">
        <v>232</v>
      </c>
      <c r="N71" s="17">
        <v>13</v>
      </c>
      <c r="O71" s="17">
        <v>29</v>
      </c>
      <c r="P71" s="17">
        <v>19</v>
      </c>
      <c r="Q71" s="17">
        <v>2</v>
      </c>
      <c r="R71" s="17">
        <v>17</v>
      </c>
      <c r="S71" s="17">
        <v>41</v>
      </c>
    </row>
    <row r="72" spans="1:19" ht="24.75" customHeight="1" x14ac:dyDescent="0.25">
      <c r="A72" s="57" t="s">
        <v>24</v>
      </c>
      <c r="B72" s="61" t="str">
        <f t="shared" si="8"/>
        <v xml:space="preserve">Formation professionnelle </v>
      </c>
      <c r="C72" s="67">
        <f t="shared" si="10"/>
        <v>11</v>
      </c>
      <c r="D72" s="68">
        <f t="shared" si="10"/>
        <v>30</v>
      </c>
      <c r="E72" s="69">
        <f t="shared" si="9"/>
        <v>2</v>
      </c>
      <c r="F72" s="70">
        <f t="shared" si="11"/>
        <v>-0.75</v>
      </c>
      <c r="G72" s="68">
        <f t="shared" si="12"/>
        <v>0</v>
      </c>
      <c r="H72" s="71">
        <f t="shared" si="13"/>
        <v>0.08</v>
      </c>
      <c r="L72" s="17"/>
      <c r="M72" s="17" t="s">
        <v>235</v>
      </c>
      <c r="N72" s="17">
        <v>11</v>
      </c>
      <c r="O72" s="17">
        <v>30</v>
      </c>
      <c r="P72" s="17">
        <v>2</v>
      </c>
      <c r="Q72" s="17" t="s">
        <v>95</v>
      </c>
      <c r="R72" s="17">
        <v>8</v>
      </c>
      <c r="S72" s="17">
        <v>25</v>
      </c>
    </row>
    <row r="73" spans="1:19" ht="24.75" customHeight="1" x14ac:dyDescent="0.25">
      <c r="A73" s="57" t="s">
        <v>23</v>
      </c>
      <c r="B73" s="61" t="str">
        <f t="shared" si="8"/>
        <v xml:space="preserve">Peinture en bâtiment </v>
      </c>
      <c r="C73" s="67">
        <f t="shared" si="10"/>
        <v>12</v>
      </c>
      <c r="D73" s="68">
        <f t="shared" si="10"/>
        <v>23</v>
      </c>
      <c r="E73" s="69">
        <f t="shared" si="9"/>
        <v>13</v>
      </c>
      <c r="F73" s="70">
        <f t="shared" si="11"/>
        <v>-0.31578947368421051</v>
      </c>
      <c r="G73" s="68">
        <f t="shared" si="12"/>
        <v>0</v>
      </c>
      <c r="H73" s="71">
        <f t="shared" si="13"/>
        <v>0.39393939393939392</v>
      </c>
      <c r="L73" s="17"/>
      <c r="M73" s="17" t="s">
        <v>216</v>
      </c>
      <c r="N73" s="17">
        <v>12</v>
      </c>
      <c r="O73" s="17">
        <v>23</v>
      </c>
      <c r="P73" s="17">
        <v>13</v>
      </c>
      <c r="Q73" s="17" t="s">
        <v>95</v>
      </c>
      <c r="R73" s="17">
        <v>19</v>
      </c>
      <c r="S73" s="17">
        <v>33</v>
      </c>
    </row>
    <row r="74" spans="1:19" ht="24.75" customHeight="1" x14ac:dyDescent="0.25">
      <c r="A74" s="57" t="s">
        <v>22</v>
      </c>
      <c r="B74" s="61" t="str">
        <f t="shared" si="8"/>
        <v xml:space="preserve">Réception en hôtellerie </v>
      </c>
      <c r="C74" s="67">
        <f t="shared" si="10"/>
        <v>12</v>
      </c>
      <c r="D74" s="68">
        <f t="shared" si="10"/>
        <v>22</v>
      </c>
      <c r="E74" s="69">
        <f t="shared" si="9"/>
        <v>102</v>
      </c>
      <c r="F74" s="70">
        <f t="shared" si="11"/>
        <v>0.39726027397260277</v>
      </c>
      <c r="G74" s="68">
        <f t="shared" si="12"/>
        <v>8</v>
      </c>
      <c r="H74" s="71">
        <f t="shared" si="13"/>
        <v>2.3720930232558142</v>
      </c>
      <c r="L74" s="17"/>
      <c r="M74" s="17" t="s">
        <v>308</v>
      </c>
      <c r="N74" s="17">
        <v>12</v>
      </c>
      <c r="O74" s="17">
        <v>22</v>
      </c>
      <c r="P74" s="17">
        <v>102</v>
      </c>
      <c r="Q74" s="17">
        <v>8</v>
      </c>
      <c r="R74" s="17">
        <v>73</v>
      </c>
      <c r="S74" s="17">
        <v>43</v>
      </c>
    </row>
    <row r="75" spans="1:19" ht="24.75" customHeight="1" x14ac:dyDescent="0.25">
      <c r="A75" s="57" t="s">
        <v>21</v>
      </c>
      <c r="B75" s="61" t="str">
        <f t="shared" si="8"/>
        <v xml:space="preserve">Sécurité et surveillance privées </v>
      </c>
      <c r="C75" s="67">
        <f t="shared" si="10"/>
        <v>15</v>
      </c>
      <c r="D75" s="68">
        <f t="shared" si="10"/>
        <v>25</v>
      </c>
      <c r="E75" s="69">
        <f t="shared" si="9"/>
        <v>21</v>
      </c>
      <c r="F75" s="70">
        <f t="shared" si="11"/>
        <v>2.5</v>
      </c>
      <c r="G75" s="68">
        <f t="shared" si="12"/>
        <v>3</v>
      </c>
      <c r="H75" s="71">
        <f t="shared" si="13"/>
        <v>0.67741935483870963</v>
      </c>
      <c r="L75" s="17"/>
      <c r="M75" s="17" t="s">
        <v>218</v>
      </c>
      <c r="N75" s="17">
        <v>15</v>
      </c>
      <c r="O75" s="17">
        <v>25</v>
      </c>
      <c r="P75" s="17">
        <v>21</v>
      </c>
      <c r="Q75" s="17">
        <v>3</v>
      </c>
      <c r="R75" s="17">
        <v>6</v>
      </c>
      <c r="S75" s="17">
        <v>31</v>
      </c>
    </row>
    <row r="76" spans="1:19" ht="24.75" customHeight="1" x14ac:dyDescent="0.25">
      <c r="A76" s="57" t="s">
        <v>20</v>
      </c>
      <c r="B76" s="61" t="str">
        <f t="shared" si="8"/>
        <v xml:space="preserve">Opérations manuelles d'assemblage, tri ou emballage </v>
      </c>
      <c r="C76" s="67">
        <f t="shared" si="10"/>
        <v>54</v>
      </c>
      <c r="D76" s="68">
        <f t="shared" si="10"/>
        <v>128</v>
      </c>
      <c r="E76" s="69">
        <f t="shared" si="9"/>
        <v>60</v>
      </c>
      <c r="F76" s="70">
        <f t="shared" si="11"/>
        <v>0.36363636363636354</v>
      </c>
      <c r="G76" s="68">
        <f t="shared" si="12"/>
        <v>1</v>
      </c>
      <c r="H76" s="71">
        <f t="shared" si="13"/>
        <v>0.49586776859504134</v>
      </c>
      <c r="L76" s="17"/>
      <c r="M76" s="17" t="s">
        <v>191</v>
      </c>
      <c r="N76" s="17">
        <v>54</v>
      </c>
      <c r="O76" s="17">
        <v>128</v>
      </c>
      <c r="P76" s="17">
        <v>60</v>
      </c>
      <c r="Q76" s="17">
        <v>1</v>
      </c>
      <c r="R76" s="17">
        <v>44</v>
      </c>
      <c r="S76" s="17">
        <v>121</v>
      </c>
    </row>
    <row r="77" spans="1:19" ht="24.75" customHeight="1" x14ac:dyDescent="0.25">
      <c r="A77" s="57" t="s">
        <v>19</v>
      </c>
      <c r="B77" s="61" t="str">
        <f t="shared" si="8"/>
        <v xml:space="preserve">Mécanique automobile </v>
      </c>
      <c r="C77" s="67">
        <f t="shared" si="10"/>
        <v>12</v>
      </c>
      <c r="D77" s="68">
        <f t="shared" si="10"/>
        <v>20</v>
      </c>
      <c r="E77" s="69">
        <f t="shared" si="9"/>
        <v>31</v>
      </c>
      <c r="F77" s="70">
        <f t="shared" si="11"/>
        <v>1.2142857142857144</v>
      </c>
      <c r="G77" s="68">
        <f t="shared" si="12"/>
        <v>6</v>
      </c>
      <c r="H77" s="71">
        <f t="shared" si="13"/>
        <v>0.86111111111111116</v>
      </c>
      <c r="L77" s="17"/>
      <c r="M77" s="17" t="s">
        <v>194</v>
      </c>
      <c r="N77" s="17">
        <v>12</v>
      </c>
      <c r="O77" s="17">
        <v>20</v>
      </c>
      <c r="P77" s="17">
        <v>31</v>
      </c>
      <c r="Q77" s="17">
        <v>6</v>
      </c>
      <c r="R77" s="17">
        <v>14</v>
      </c>
      <c r="S77" s="17">
        <v>36</v>
      </c>
    </row>
    <row r="78" spans="1:19" ht="24.75" customHeight="1" x14ac:dyDescent="0.25">
      <c r="A78" s="57" t="s">
        <v>18</v>
      </c>
      <c r="B78" s="61" t="str">
        <f t="shared" si="8"/>
        <v xml:space="preserve">Maçonnerie </v>
      </c>
      <c r="C78" s="67">
        <f t="shared" si="10"/>
        <v>15</v>
      </c>
      <c r="D78" s="68">
        <f t="shared" si="10"/>
        <v>25</v>
      </c>
      <c r="E78" s="69">
        <f t="shared" si="9"/>
        <v>33</v>
      </c>
      <c r="F78" s="70">
        <f t="shared" si="11"/>
        <v>0.32000000000000006</v>
      </c>
      <c r="G78" s="68">
        <f t="shared" si="12"/>
        <v>2</v>
      </c>
      <c r="H78" s="71">
        <f t="shared" si="13"/>
        <v>0.67346938775510201</v>
      </c>
      <c r="L78" s="17"/>
      <c r="M78" s="17" t="s">
        <v>192</v>
      </c>
      <c r="N78" s="17">
        <v>15</v>
      </c>
      <c r="O78" s="17">
        <v>25</v>
      </c>
      <c r="P78" s="17">
        <v>33</v>
      </c>
      <c r="Q78" s="17">
        <v>2</v>
      </c>
      <c r="R78" s="17">
        <v>25</v>
      </c>
      <c r="S78" s="17">
        <v>49</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09" priority="6" operator="equal">
      <formula>5</formula>
    </cfRule>
    <cfRule type="cellIs" dxfId="108" priority="7" operator="equal">
      <formula>4</formula>
    </cfRule>
    <cfRule type="cellIs" dxfId="107" priority="8" operator="equal">
      <formula>3</formula>
    </cfRule>
    <cfRule type="cellIs" dxfId="106" priority="9" operator="equal">
      <formula>2</formula>
    </cfRule>
    <cfRule type="cellIs" dxfId="105" priority="10" operator="equal">
      <formula>1</formula>
    </cfRule>
  </conditionalFormatting>
  <conditionalFormatting sqref="F51:F60">
    <cfRule type="cellIs" dxfId="104" priority="1" operator="equal">
      <formula>5</formula>
    </cfRule>
    <cfRule type="cellIs" dxfId="103" priority="2" operator="equal">
      <formula>4</formula>
    </cfRule>
    <cfRule type="cellIs" dxfId="102" priority="3" operator="equal">
      <formula>3</formula>
    </cfRule>
    <cfRule type="cellIs" dxfId="101" priority="4" operator="equal">
      <formula>2</formula>
    </cfRule>
    <cfRule type="cellIs" dxfId="100" priority="5" operator="equal">
      <formula>1</formula>
    </cfRule>
  </conditionalFormatting>
  <pageMargins left="0.25" right="0.25" top="0.75" bottom="0.75" header="0.3" footer="0.3"/>
  <pageSetup paperSize="9" orientation="portrait"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157</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9</v>
      </c>
      <c r="N17" s="5">
        <v>4</v>
      </c>
      <c r="O17" s="5">
        <v>5</v>
      </c>
      <c r="P17" s="5">
        <v>10</v>
      </c>
      <c r="Q17" s="5">
        <v>2</v>
      </c>
      <c r="R17" s="22">
        <f>Q17/SUM(M17:Q17)+0.0000001</f>
        <v>6.6666766666666669E-2</v>
      </c>
      <c r="S17" s="11" t="s">
        <v>3</v>
      </c>
      <c r="T17" s="17">
        <v>1</v>
      </c>
      <c r="U17" s="21">
        <f>LARGE($R$17:$R$30,T17)</f>
        <v>0.10526375789473684</v>
      </c>
      <c r="V17" s="17" t="str">
        <f>VLOOKUP(U17,$R$17:$S$30,2,FALSE)</f>
        <v>Construction, bâtiment et travaux publics</v>
      </c>
      <c r="W17" s="41">
        <f>VLOOKUP(VLOOKUP(V17,$T$2:$U$15,2,FALSE),$L$17:$Q$31,2,FALSE)</f>
        <v>17</v>
      </c>
      <c r="X17" s="41">
        <f>VLOOKUP(VLOOKUP(V17,$T$2:$U$15,2,FALSE),$L$17:$Q$31,3,FALSE)</f>
        <v>3</v>
      </c>
      <c r="Y17" s="41">
        <f>VLOOKUP(VLOOKUP(V17,$T$2:$U$15,2,FALSE),$L$17:$Q$31,4,FALSE)</f>
        <v>4</v>
      </c>
      <c r="Z17" s="41">
        <f t="shared" ref="Z17:Z30" si="0">VLOOKUP(VLOOKUP(V17,$T$2:$U$15,2,FALSE),$L$17:$Q$31,5,FALSE)</f>
        <v>10</v>
      </c>
      <c r="AA17" s="41">
        <f t="shared" ref="AA17:AA30" si="1">VLOOKUP(VLOOKUP(V17,$T$2:$U$15,2,FALSE),$L$17:$Q$31,6,FALSE)</f>
        <v>4</v>
      </c>
      <c r="AG17" s="25"/>
      <c r="AH17" s="25"/>
      <c r="AI17" s="25"/>
    </row>
    <row r="18" spans="1:35" x14ac:dyDescent="0.25">
      <c r="A18" s="94"/>
      <c r="B18" s="94"/>
      <c r="C18" s="94"/>
      <c r="D18" s="94"/>
      <c r="E18" s="94"/>
      <c r="F18" s="94"/>
      <c r="G18" s="94"/>
      <c r="H18" s="94"/>
      <c r="I18" s="25"/>
      <c r="J18" s="25"/>
      <c r="K18" s="11"/>
      <c r="L18" s="17" t="s">
        <v>80</v>
      </c>
      <c r="M18" s="17">
        <v>15</v>
      </c>
      <c r="N18" s="17">
        <v>0</v>
      </c>
      <c r="O18" s="17">
        <v>4</v>
      </c>
      <c r="P18" s="17">
        <v>0</v>
      </c>
      <c r="Q18" s="17">
        <v>0</v>
      </c>
      <c r="R18" s="22">
        <f>Q18/SUM(M18:Q18)+0.0000002</f>
        <v>1.9999999999999999E-7</v>
      </c>
      <c r="S18" s="11" t="s">
        <v>4</v>
      </c>
      <c r="T18" s="17">
        <v>2</v>
      </c>
      <c r="U18" s="21">
        <f t="shared" ref="U18:U30" si="2">LARGE($R$17:$R$30,T18)</f>
        <v>8.0000299999999996E-2</v>
      </c>
      <c r="V18" s="17" t="str">
        <f t="shared" ref="V18:V30" si="3">VLOOKUP(U18,$R$17:$S$30,2,FALSE)</f>
        <v>Banque, assurance, immobilier</v>
      </c>
      <c r="W18" s="41">
        <f>VLOOKUP(VLOOKUP(V18,$T$2:$U$15,2,FALSE),$L$17:$Q$30,2,FALSE)</f>
        <v>12</v>
      </c>
      <c r="X18" s="41">
        <f t="shared" ref="X18:X30" si="4">VLOOKUP(VLOOKUP(V18,$T$2:$U$15,2,FALSE),$L$17:$Q$30,3,FALSE)</f>
        <v>4</v>
      </c>
      <c r="Y18" s="41">
        <f t="shared" ref="Y18:Y30" si="5">VLOOKUP(VLOOKUP(V18,$T$2:$U$15,2,FALSE),$L$17:$Q$30,4,FALSE)</f>
        <v>0</v>
      </c>
      <c r="Z18" s="41">
        <f t="shared" si="0"/>
        <v>7</v>
      </c>
      <c r="AA18" s="41">
        <f t="shared" si="1"/>
        <v>2</v>
      </c>
      <c r="AG18" s="25"/>
      <c r="AH18" s="25"/>
      <c r="AI18" s="25"/>
    </row>
    <row r="19" spans="1:35" ht="9.75" customHeight="1" x14ac:dyDescent="0.25">
      <c r="A19" s="94"/>
      <c r="B19" s="94"/>
      <c r="C19" s="94"/>
      <c r="D19" s="94"/>
      <c r="E19" s="94"/>
      <c r="F19" s="94"/>
      <c r="G19" s="94"/>
      <c r="H19" s="94"/>
      <c r="I19" s="25"/>
      <c r="J19" s="25"/>
      <c r="K19" s="11"/>
      <c r="L19" s="17" t="s">
        <v>81</v>
      </c>
      <c r="M19" s="17">
        <v>12</v>
      </c>
      <c r="N19" s="17">
        <v>4</v>
      </c>
      <c r="O19" s="17">
        <v>0</v>
      </c>
      <c r="P19" s="17">
        <v>7</v>
      </c>
      <c r="Q19" s="17">
        <v>2</v>
      </c>
      <c r="R19" s="22">
        <f>Q19/SUM(M19:Q19)+0.0000003</f>
        <v>8.0000299999999996E-2</v>
      </c>
      <c r="S19" s="11" t="s">
        <v>5</v>
      </c>
      <c r="T19" s="17">
        <v>3</v>
      </c>
      <c r="U19" s="21">
        <f t="shared" si="2"/>
        <v>7.1429471428571423E-2</v>
      </c>
      <c r="V19" s="17" t="str">
        <f t="shared" si="3"/>
        <v>Installation et maintenance</v>
      </c>
      <c r="W19" s="41">
        <f t="shared" ref="W19:W30" si="6">VLOOKUP(VLOOKUP(V19,$T$2:$U$15,2,FALSE),$L$17:$Q$30,2,FALSE)</f>
        <v>7</v>
      </c>
      <c r="X19" s="41">
        <f t="shared" si="4"/>
        <v>5</v>
      </c>
      <c r="Y19" s="41">
        <f t="shared" si="5"/>
        <v>9</v>
      </c>
      <c r="Z19" s="41">
        <f t="shared" si="0"/>
        <v>5</v>
      </c>
      <c r="AA19" s="41">
        <f t="shared" si="1"/>
        <v>2</v>
      </c>
      <c r="AG19" s="25"/>
      <c r="AH19" s="25"/>
      <c r="AI19" s="25"/>
    </row>
    <row r="20" spans="1:35" ht="18.75" customHeight="1" x14ac:dyDescent="0.25">
      <c r="E20" s="19"/>
      <c r="I20" s="25"/>
      <c r="J20" s="25"/>
      <c r="K20" s="11"/>
      <c r="L20" s="17" t="s">
        <v>82</v>
      </c>
      <c r="M20" s="17">
        <v>16</v>
      </c>
      <c r="N20" s="17">
        <v>5</v>
      </c>
      <c r="O20" s="17">
        <v>6</v>
      </c>
      <c r="P20" s="17">
        <v>10</v>
      </c>
      <c r="Q20" s="17">
        <v>2</v>
      </c>
      <c r="R20" s="22">
        <f>Q20/SUM(M20:Q20)+0.0000004</f>
        <v>5.1282451282051278E-2</v>
      </c>
      <c r="S20" s="11" t="s">
        <v>6</v>
      </c>
      <c r="T20" s="17">
        <v>4</v>
      </c>
      <c r="U20" s="21">
        <f t="shared" si="2"/>
        <v>6.6666766666666669E-2</v>
      </c>
      <c r="V20" s="17" t="str">
        <f t="shared" si="3"/>
        <v>Agriculture et pêche, espaces naturels et espaces verts, soins aux animaux</v>
      </c>
      <c r="W20" s="41">
        <f t="shared" si="6"/>
        <v>9</v>
      </c>
      <c r="X20" s="41">
        <f t="shared" si="4"/>
        <v>4</v>
      </c>
      <c r="Y20" s="41">
        <f t="shared" si="5"/>
        <v>5</v>
      </c>
      <c r="Z20" s="41">
        <f t="shared" si="0"/>
        <v>10</v>
      </c>
      <c r="AA20" s="41">
        <f t="shared" si="1"/>
        <v>2</v>
      </c>
      <c r="AG20" s="25"/>
      <c r="AH20" s="25"/>
      <c r="AI20" s="25"/>
    </row>
    <row r="21" spans="1:35" ht="16.5" customHeight="1" x14ac:dyDescent="0.3">
      <c r="B21" s="46" t="s">
        <v>179</v>
      </c>
      <c r="E21" s="19"/>
      <c r="I21" s="25"/>
      <c r="J21" s="25"/>
      <c r="K21" s="11"/>
      <c r="L21" s="17" t="s">
        <v>83</v>
      </c>
      <c r="M21" s="17">
        <v>23</v>
      </c>
      <c r="N21" s="17">
        <v>0</v>
      </c>
      <c r="O21" s="17">
        <v>0</v>
      </c>
      <c r="P21" s="17">
        <v>0</v>
      </c>
      <c r="Q21" s="17">
        <v>0</v>
      </c>
      <c r="R21" s="22">
        <f>Q21/SUM(M21:Q21)+0.0000005</f>
        <v>4.9999999999999998E-7</v>
      </c>
      <c r="S21" s="11" t="s">
        <v>7</v>
      </c>
      <c r="T21" s="17">
        <v>5</v>
      </c>
      <c r="U21" s="21">
        <f t="shared" si="2"/>
        <v>6.2501000000000001E-2</v>
      </c>
      <c r="V21" s="17" t="str">
        <f t="shared" si="3"/>
        <v>Santé</v>
      </c>
      <c r="W21" s="41">
        <f t="shared" si="6"/>
        <v>9</v>
      </c>
      <c r="X21" s="41">
        <f t="shared" si="4"/>
        <v>0</v>
      </c>
      <c r="Y21" s="41">
        <f t="shared" si="5"/>
        <v>12</v>
      </c>
      <c r="Z21" s="41">
        <f t="shared" si="0"/>
        <v>9</v>
      </c>
      <c r="AA21" s="41">
        <f t="shared" si="1"/>
        <v>2</v>
      </c>
      <c r="AG21" s="25"/>
      <c r="AH21" s="25"/>
      <c r="AI21" s="25"/>
    </row>
    <row r="22" spans="1:35" ht="16.5" customHeight="1" x14ac:dyDescent="0.25">
      <c r="E22" s="19"/>
      <c r="I22" s="25"/>
      <c r="J22" s="25"/>
      <c r="K22" s="11"/>
      <c r="L22" s="17" t="s">
        <v>84</v>
      </c>
      <c r="M22" s="17">
        <v>17</v>
      </c>
      <c r="N22" s="17">
        <v>3</v>
      </c>
      <c r="O22" s="17">
        <v>4</v>
      </c>
      <c r="P22" s="17">
        <v>10</v>
      </c>
      <c r="Q22" s="17">
        <v>4</v>
      </c>
      <c r="R22" s="22">
        <f>Q22/SUM(M22:Q22)+0.0000006</f>
        <v>0.10526375789473684</v>
      </c>
      <c r="S22" s="11" t="s">
        <v>8</v>
      </c>
      <c r="T22" s="17">
        <v>6</v>
      </c>
      <c r="U22" s="21">
        <f t="shared" si="2"/>
        <v>5.1282451282051278E-2</v>
      </c>
      <c r="V22" s="17" t="str">
        <f t="shared" si="3"/>
        <v>Commerce, vente et grande distribution</v>
      </c>
      <c r="W22" s="41">
        <f t="shared" si="6"/>
        <v>16</v>
      </c>
      <c r="X22" s="41">
        <f t="shared" si="4"/>
        <v>5</v>
      </c>
      <c r="Y22" s="41">
        <f t="shared" si="5"/>
        <v>6</v>
      </c>
      <c r="Z22" s="41">
        <f t="shared" si="0"/>
        <v>10</v>
      </c>
      <c r="AA22" s="41">
        <f t="shared" si="1"/>
        <v>2</v>
      </c>
      <c r="AG22" s="25"/>
      <c r="AH22" s="25"/>
      <c r="AI22" s="25"/>
    </row>
    <row r="23" spans="1:35" ht="16.5" customHeight="1" x14ac:dyDescent="0.25">
      <c r="B23" t="s">
        <v>114</v>
      </c>
      <c r="H23" s="95"/>
      <c r="I23" s="25"/>
      <c r="J23" s="25"/>
      <c r="K23" s="11"/>
      <c r="L23" s="17" t="s">
        <v>85</v>
      </c>
      <c r="M23" s="17">
        <v>16</v>
      </c>
      <c r="N23" s="17">
        <v>2</v>
      </c>
      <c r="O23" s="17">
        <v>5</v>
      </c>
      <c r="P23" s="17">
        <v>7</v>
      </c>
      <c r="Q23" s="17">
        <v>0</v>
      </c>
      <c r="R23" s="22">
        <f>Q23/SUM(M23:Q23)+0.0000007</f>
        <v>6.9999999999999997E-7</v>
      </c>
      <c r="S23" s="11" t="s">
        <v>9</v>
      </c>
      <c r="T23" s="17">
        <v>7</v>
      </c>
      <c r="U23" s="21">
        <f t="shared" si="2"/>
        <v>4.2553991489361703E-2</v>
      </c>
      <c r="V23" s="17" t="str">
        <f t="shared" si="3"/>
        <v>Industrie</v>
      </c>
      <c r="W23" s="41">
        <f t="shared" si="6"/>
        <v>58</v>
      </c>
      <c r="X23" s="41">
        <f t="shared" si="4"/>
        <v>4</v>
      </c>
      <c r="Y23" s="41">
        <f t="shared" si="5"/>
        <v>7</v>
      </c>
      <c r="Z23" s="41">
        <f t="shared" si="0"/>
        <v>21</v>
      </c>
      <c r="AA23" s="41">
        <f t="shared" si="1"/>
        <v>4</v>
      </c>
      <c r="AG23" s="25"/>
      <c r="AH23" s="25"/>
      <c r="AI23" s="25"/>
    </row>
    <row r="24" spans="1:35" ht="6.75" customHeight="1" x14ac:dyDescent="0.25">
      <c r="H24" s="95"/>
      <c r="I24" s="25"/>
      <c r="J24" s="25"/>
      <c r="K24" s="11"/>
      <c r="L24" s="17" t="s">
        <v>86</v>
      </c>
      <c r="M24" s="17">
        <v>58</v>
      </c>
      <c r="N24" s="17">
        <v>4</v>
      </c>
      <c r="O24" s="17">
        <v>7</v>
      </c>
      <c r="P24" s="17">
        <v>21</v>
      </c>
      <c r="Q24" s="17">
        <v>4</v>
      </c>
      <c r="R24" s="22">
        <f>Q24/SUM(M24:Q24)+0.0000008</f>
        <v>4.2553991489361703E-2</v>
      </c>
      <c r="S24" s="11" t="s">
        <v>1</v>
      </c>
      <c r="T24" s="17">
        <v>8</v>
      </c>
      <c r="U24" s="21">
        <f t="shared" si="2"/>
        <v>1.3999999999999999E-6</v>
      </c>
      <c r="V24" s="17" t="str">
        <f t="shared" si="3"/>
        <v>Transport et logistique</v>
      </c>
      <c r="W24" s="41">
        <f t="shared" si="6"/>
        <v>34</v>
      </c>
      <c r="X24" s="41">
        <f t="shared" si="4"/>
        <v>1</v>
      </c>
      <c r="Y24" s="41">
        <f t="shared" si="5"/>
        <v>1</v>
      </c>
      <c r="Z24" s="41">
        <f t="shared" si="0"/>
        <v>1</v>
      </c>
      <c r="AA24" s="41">
        <f t="shared" si="1"/>
        <v>0</v>
      </c>
      <c r="AG24" s="25"/>
      <c r="AH24" s="25"/>
      <c r="AI24" s="25"/>
    </row>
    <row r="25" spans="1:35" ht="12.75" customHeight="1" x14ac:dyDescent="0.25">
      <c r="A25" s="9" t="s">
        <v>36</v>
      </c>
      <c r="B25" s="12" t="s">
        <v>115</v>
      </c>
      <c r="G25" s="33"/>
      <c r="H25" s="95"/>
      <c r="I25" s="25"/>
      <c r="J25" s="25"/>
      <c r="K25" s="11"/>
      <c r="L25" s="17" t="s">
        <v>87</v>
      </c>
      <c r="M25" s="17">
        <v>7</v>
      </c>
      <c r="N25" s="17">
        <v>5</v>
      </c>
      <c r="O25" s="17">
        <v>9</v>
      </c>
      <c r="P25" s="17">
        <v>5</v>
      </c>
      <c r="Q25" s="17">
        <v>2</v>
      </c>
      <c r="R25" s="22">
        <f>Q25/SUM(M25:Q25)+0.0000009</f>
        <v>7.1429471428571423E-2</v>
      </c>
      <c r="S25" s="11" t="s">
        <v>10</v>
      </c>
      <c r="T25" s="17">
        <v>9</v>
      </c>
      <c r="U25" s="21">
        <f t="shared" si="2"/>
        <v>1.3E-6</v>
      </c>
      <c r="V25" s="17" t="str">
        <f t="shared" si="3"/>
        <v>Support à l'entreprise</v>
      </c>
      <c r="W25" s="41">
        <f t="shared" si="6"/>
        <v>31</v>
      </c>
      <c r="X25" s="41">
        <f t="shared" si="4"/>
        <v>2</v>
      </c>
      <c r="Y25" s="41">
        <f t="shared" si="5"/>
        <v>6</v>
      </c>
      <c r="Z25" s="41">
        <f t="shared" si="0"/>
        <v>5</v>
      </c>
      <c r="AA25" s="41">
        <f t="shared" si="1"/>
        <v>0</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9</v>
      </c>
      <c r="N26" s="17">
        <v>0</v>
      </c>
      <c r="O26" s="17">
        <v>12</v>
      </c>
      <c r="P26" s="17">
        <v>9</v>
      </c>
      <c r="Q26" s="17">
        <v>2</v>
      </c>
      <c r="R26" s="22">
        <f>Q26/SUM(M26:Q26)+0.000001</f>
        <v>6.2501000000000001E-2</v>
      </c>
      <c r="S26" s="11" t="s">
        <v>11</v>
      </c>
      <c r="T26" s="17">
        <v>10</v>
      </c>
      <c r="U26" s="21">
        <f t="shared" si="2"/>
        <v>1.1999999999999999E-6</v>
      </c>
      <c r="V26" s="17" t="str">
        <f t="shared" si="3"/>
        <v>Spectacle</v>
      </c>
      <c r="W26" s="41">
        <f t="shared" si="6"/>
        <v>21</v>
      </c>
      <c r="X26" s="41">
        <f t="shared" si="4"/>
        <v>0</v>
      </c>
      <c r="Y26" s="41">
        <f t="shared" si="5"/>
        <v>0</v>
      </c>
      <c r="Z26" s="41">
        <f t="shared" si="0"/>
        <v>1</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45</v>
      </c>
      <c r="N27" s="17">
        <v>7</v>
      </c>
      <c r="O27" s="17">
        <v>5</v>
      </c>
      <c r="P27" s="17">
        <v>14</v>
      </c>
      <c r="Q27" s="17">
        <v>0</v>
      </c>
      <c r="R27" s="22">
        <f>Q27/SUM(M27:Q27)+0.0000011</f>
        <v>1.1000000000000001E-6</v>
      </c>
      <c r="S27" s="11" t="s">
        <v>12</v>
      </c>
      <c r="T27" s="17">
        <v>11</v>
      </c>
      <c r="U27" s="21">
        <f t="shared" si="2"/>
        <v>1.1000000000000001E-6</v>
      </c>
      <c r="V27" s="17" t="str">
        <f t="shared" si="3"/>
        <v>Services à la personne et à la collectivité</v>
      </c>
      <c r="W27" s="41">
        <f t="shared" si="6"/>
        <v>45</v>
      </c>
      <c r="X27" s="41">
        <f t="shared" si="4"/>
        <v>7</v>
      </c>
      <c r="Y27" s="41">
        <f t="shared" si="5"/>
        <v>5</v>
      </c>
      <c r="Z27" s="41">
        <f t="shared" si="0"/>
        <v>14</v>
      </c>
      <c r="AA27" s="41">
        <f t="shared" si="1"/>
        <v>0</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6.9999999999999997E-7</v>
      </c>
      <c r="V28" s="17" t="str">
        <f t="shared" si="3"/>
        <v>Hôtellerie-restauration, tourisme, loisirs et animation</v>
      </c>
      <c r="W28" s="41">
        <f t="shared" si="6"/>
        <v>16</v>
      </c>
      <c r="X28" s="41">
        <f t="shared" si="4"/>
        <v>2</v>
      </c>
      <c r="Y28" s="41">
        <f t="shared" si="5"/>
        <v>5</v>
      </c>
      <c r="Z28" s="41">
        <f t="shared" si="0"/>
        <v>7</v>
      </c>
      <c r="AA28" s="41">
        <f t="shared" si="1"/>
        <v>0</v>
      </c>
      <c r="AB28" s="17"/>
    </row>
    <row r="29" spans="1:35" s="5" customFormat="1" ht="23.25" customHeight="1" x14ac:dyDescent="0.25">
      <c r="B29" s="31"/>
      <c r="C29" s="32"/>
      <c r="D29" s="32"/>
      <c r="E29" s="32"/>
      <c r="F29" s="32"/>
      <c r="G29" s="32"/>
      <c r="H29" s="38">
        <f>VLOOKUP(VLOOKUP(V17,$T$2:$U$15,2,FALSE),$L$32:$M$45,2,FALSE)/10</f>
        <v>0.4</v>
      </c>
      <c r="I29" s="39"/>
      <c r="K29" s="31"/>
      <c r="L29" s="17" t="s">
        <v>91</v>
      </c>
      <c r="M29" s="17">
        <v>31</v>
      </c>
      <c r="N29" s="17">
        <v>2</v>
      </c>
      <c r="O29" s="17">
        <v>6</v>
      </c>
      <c r="P29" s="17">
        <v>5</v>
      </c>
      <c r="Q29" s="17">
        <v>0</v>
      </c>
      <c r="R29" s="22">
        <f>Q29/SUM(M29:Q29)+0.0000013</f>
        <v>1.3E-6</v>
      </c>
      <c r="S29" s="11" t="s">
        <v>14</v>
      </c>
      <c r="T29" s="17">
        <v>13</v>
      </c>
      <c r="U29" s="21">
        <f t="shared" si="2"/>
        <v>4.9999999999999998E-7</v>
      </c>
      <c r="V29" s="17" t="str">
        <f t="shared" si="3"/>
        <v>Communication, média et multimédia</v>
      </c>
      <c r="W29" s="41">
        <f t="shared" si="6"/>
        <v>23</v>
      </c>
      <c r="X29" s="41">
        <f t="shared" si="4"/>
        <v>0</v>
      </c>
      <c r="Y29" s="41">
        <f t="shared" si="5"/>
        <v>0</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1.4</v>
      </c>
      <c r="I30" s="39"/>
      <c r="K30" s="31"/>
      <c r="L30" s="17" t="s">
        <v>92</v>
      </c>
      <c r="M30" s="17">
        <v>34</v>
      </c>
      <c r="N30" s="17">
        <v>1</v>
      </c>
      <c r="O30" s="17">
        <v>1</v>
      </c>
      <c r="P30" s="17">
        <v>1</v>
      </c>
      <c r="Q30" s="17">
        <v>0</v>
      </c>
      <c r="R30" s="22">
        <f>Q30/SUM(M30:Q30)+0.0000014</f>
        <v>1.3999999999999999E-6</v>
      </c>
      <c r="S30" s="11" t="s">
        <v>15</v>
      </c>
      <c r="T30" s="17">
        <v>14</v>
      </c>
      <c r="U30" s="21">
        <f t="shared" si="2"/>
        <v>1.9999999999999999E-7</v>
      </c>
      <c r="V30" s="17" t="str">
        <f t="shared" si="3"/>
        <v>Arts et façonnage d'ouvrages d'art</v>
      </c>
      <c r="W30" s="41">
        <f t="shared" si="6"/>
        <v>15</v>
      </c>
      <c r="X30" s="41">
        <f t="shared" si="4"/>
        <v>0</v>
      </c>
      <c r="Y30" s="41">
        <f t="shared" si="5"/>
        <v>4</v>
      </c>
      <c r="Z30" s="41">
        <f t="shared" si="0"/>
        <v>0</v>
      </c>
      <c r="AA30" s="41">
        <f t="shared" si="1"/>
        <v>0</v>
      </c>
      <c r="AB30" s="17"/>
    </row>
    <row r="31" spans="1:35" s="5" customFormat="1" ht="23.25" customHeight="1" x14ac:dyDescent="0.25">
      <c r="H31" s="38">
        <f t="shared" si="7"/>
        <v>0.4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0.7</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1.3</v>
      </c>
      <c r="I33" s="39"/>
      <c r="L33" s="17" t="s">
        <v>80</v>
      </c>
      <c r="M33" s="17">
        <v>-13</v>
      </c>
      <c r="N33" s="17"/>
      <c r="O33" s="17"/>
      <c r="P33" s="17"/>
      <c r="Q33" s="17"/>
      <c r="R33" s="17"/>
      <c r="S33" s="17"/>
      <c r="T33" s="17"/>
      <c r="U33" s="17"/>
      <c r="V33" s="17"/>
      <c r="W33" s="17"/>
      <c r="X33" s="17"/>
      <c r="Y33" s="17"/>
      <c r="Z33" s="17"/>
      <c r="AA33" s="17"/>
      <c r="AB33" s="17"/>
    </row>
    <row r="34" spans="2:28" s="5" customFormat="1" ht="23.25" customHeight="1" x14ac:dyDescent="0.25">
      <c r="H34" s="38">
        <f t="shared" si="7"/>
        <v>0.5</v>
      </c>
      <c r="I34" s="39"/>
      <c r="L34" s="17" t="s">
        <v>81</v>
      </c>
      <c r="M34" s="17">
        <v>14</v>
      </c>
      <c r="N34" s="17"/>
      <c r="O34" s="17"/>
      <c r="P34" s="17"/>
      <c r="Q34" s="17"/>
      <c r="R34" s="17"/>
      <c r="S34" s="17"/>
      <c r="T34" s="17"/>
      <c r="U34" s="17"/>
      <c r="V34" s="17"/>
      <c r="W34" s="17"/>
      <c r="X34" s="17"/>
      <c r="Y34" s="17"/>
      <c r="Z34" s="17"/>
      <c r="AA34" s="17"/>
      <c r="AB34" s="17"/>
    </row>
    <row r="35" spans="2:28" s="5" customFormat="1" ht="23.25" customHeight="1" x14ac:dyDescent="0.25">
      <c r="H35" s="38">
        <f t="shared" si="7"/>
        <v>0</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-0.6</v>
      </c>
      <c r="I36" s="40"/>
      <c r="L36" s="17" t="s">
        <v>83</v>
      </c>
      <c r="M36" s="17">
        <v>-18</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4</v>
      </c>
      <c r="N37" s="17"/>
      <c r="O37" s="17"/>
      <c r="P37" s="17"/>
      <c r="Q37" s="17"/>
      <c r="R37" s="17"/>
      <c r="S37" s="17"/>
      <c r="T37" s="17"/>
      <c r="U37" s="17"/>
      <c r="V37" s="17"/>
      <c r="W37" s="17"/>
      <c r="X37" s="17"/>
      <c r="Y37" s="17"/>
      <c r="Z37" s="17"/>
      <c r="AA37" s="17"/>
      <c r="AB37" s="17"/>
    </row>
    <row r="38" spans="2:28" s="5" customFormat="1" ht="23.25" customHeight="1" x14ac:dyDescent="0.25">
      <c r="H38" s="38">
        <f t="shared" si="7"/>
        <v>-1.9</v>
      </c>
      <c r="I38" s="39"/>
      <c r="L38" s="17" t="s">
        <v>85</v>
      </c>
      <c r="M38" s="17">
        <v>-2</v>
      </c>
      <c r="N38" s="17"/>
      <c r="O38" s="17"/>
      <c r="P38" s="17"/>
      <c r="Q38" s="17"/>
      <c r="R38" s="17"/>
      <c r="S38" s="17"/>
      <c r="T38" s="17"/>
      <c r="U38" s="17"/>
      <c r="V38" s="17"/>
      <c r="W38" s="17"/>
      <c r="X38" s="17"/>
      <c r="Y38" s="17"/>
      <c r="Z38" s="17"/>
      <c r="AA38" s="17"/>
      <c r="AB38" s="17"/>
    </row>
    <row r="39" spans="2:28" s="5" customFormat="1" ht="23.25" customHeight="1" x14ac:dyDescent="0.25">
      <c r="H39" s="38">
        <f t="shared" si="7"/>
        <v>-0.2</v>
      </c>
      <c r="I39" s="39"/>
      <c r="L39" s="17" t="s">
        <v>86</v>
      </c>
      <c r="M39" s="17">
        <v>0</v>
      </c>
      <c r="N39" s="17"/>
      <c r="O39" s="17"/>
      <c r="P39" s="17"/>
      <c r="Q39" s="17"/>
      <c r="R39" s="17"/>
      <c r="S39" s="17"/>
      <c r="T39" s="17"/>
      <c r="U39" s="17"/>
      <c r="V39" s="17"/>
      <c r="W39" s="17"/>
      <c r="X39" s="17"/>
      <c r="Y39" s="17"/>
      <c r="Z39" s="17"/>
      <c r="AA39" s="17"/>
      <c r="AB39" s="17"/>
    </row>
    <row r="40" spans="2:28" s="5" customFormat="1" ht="23.25" customHeight="1" x14ac:dyDescent="0.25">
      <c r="H40" s="38">
        <f t="shared" si="7"/>
        <v>-0.2</v>
      </c>
      <c r="I40" s="39"/>
      <c r="L40" s="17" t="s">
        <v>87</v>
      </c>
      <c r="M40" s="17">
        <v>4</v>
      </c>
      <c r="N40" s="17"/>
      <c r="O40" s="17"/>
      <c r="P40" s="17"/>
      <c r="Q40" s="17"/>
      <c r="R40" s="17"/>
      <c r="S40" s="17"/>
      <c r="T40" s="17"/>
      <c r="U40" s="17"/>
      <c r="V40" s="17"/>
      <c r="W40" s="17"/>
      <c r="X40" s="17"/>
      <c r="Y40" s="17"/>
      <c r="Z40" s="17"/>
      <c r="AA40" s="17"/>
      <c r="AB40" s="17"/>
    </row>
    <row r="41" spans="2:28" s="5" customFormat="1" ht="23.25" customHeight="1" x14ac:dyDescent="0.25">
      <c r="H41" s="38">
        <f t="shared" si="7"/>
        <v>-1.8</v>
      </c>
      <c r="I41" s="39"/>
      <c r="L41" s="17" t="s">
        <v>88</v>
      </c>
      <c r="M41" s="17">
        <v>13</v>
      </c>
      <c r="N41" s="17"/>
      <c r="O41" s="17"/>
      <c r="P41" s="17"/>
      <c r="Q41" s="17"/>
      <c r="R41" s="17"/>
      <c r="S41" s="17"/>
      <c r="T41" s="17"/>
      <c r="U41" s="17"/>
      <c r="V41" s="17"/>
      <c r="W41" s="17"/>
      <c r="X41" s="17"/>
      <c r="Y41" s="17"/>
      <c r="Z41" s="17"/>
      <c r="AA41" s="17"/>
      <c r="AB41" s="17"/>
    </row>
    <row r="42" spans="2:28" s="5" customFormat="1" ht="23.25" customHeight="1" x14ac:dyDescent="0.25">
      <c r="H42" s="38">
        <f t="shared" si="7"/>
        <v>-1.3</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3</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4 métiers. À l'inverse, 17 métiers ne semblent pas du tout en tension (indicateur inférieur à -1). Dans ce domaine, l'indicateur de tension est de 0,4.</v>
      </c>
      <c r="C45" s="96"/>
      <c r="D45" s="96"/>
      <c r="E45" s="96"/>
      <c r="F45" s="96"/>
      <c r="G45" s="96"/>
      <c r="H45" s="96"/>
      <c r="J45" s="36"/>
      <c r="K45" s="36"/>
      <c r="L45" s="17" t="s">
        <v>92</v>
      </c>
      <c r="M45" s="17">
        <v>-6</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Falaise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216</v>
      </c>
      <c r="C51" s="60">
        <v>5</v>
      </c>
      <c r="D51" s="60">
        <v>4</v>
      </c>
      <c r="E51" s="60">
        <v>2</v>
      </c>
      <c r="F51" s="60">
        <v>1</v>
      </c>
      <c r="G51" s="60">
        <v>3</v>
      </c>
      <c r="H51" s="60">
        <v>4</v>
      </c>
      <c r="L51" s="17"/>
      <c r="M51" s="17"/>
      <c r="N51" s="17"/>
      <c r="O51" s="17"/>
      <c r="P51" s="17"/>
      <c r="Q51" s="17"/>
    </row>
    <row r="52" spans="1:17" ht="24.75" customHeight="1" x14ac:dyDescent="0.25">
      <c r="A52" s="57" t="s">
        <v>27</v>
      </c>
      <c r="B52" s="61" t="s">
        <v>196</v>
      </c>
      <c r="C52" s="62">
        <v>2</v>
      </c>
      <c r="D52" s="62">
        <v>4</v>
      </c>
      <c r="E52" s="62">
        <v>4</v>
      </c>
      <c r="F52" s="62">
        <v>2</v>
      </c>
      <c r="G52" s="62">
        <v>4</v>
      </c>
      <c r="H52" s="62">
        <v>3</v>
      </c>
      <c r="L52" s="17"/>
      <c r="M52" s="17"/>
      <c r="N52" s="17"/>
      <c r="O52" s="17"/>
      <c r="P52" s="17"/>
      <c r="Q52" s="17"/>
    </row>
    <row r="53" spans="1:17" ht="24.75" customHeight="1" x14ac:dyDescent="0.25">
      <c r="A53" s="57" t="s">
        <v>25</v>
      </c>
      <c r="B53" s="61" t="s">
        <v>214</v>
      </c>
      <c r="C53" s="62">
        <v>2</v>
      </c>
      <c r="D53" s="62">
        <v>1</v>
      </c>
      <c r="E53" s="62">
        <v>4</v>
      </c>
      <c r="F53" s="62">
        <v>4</v>
      </c>
      <c r="G53" s="62">
        <v>5</v>
      </c>
      <c r="H53" s="62">
        <v>1</v>
      </c>
      <c r="L53" s="17"/>
      <c r="M53" s="17"/>
      <c r="N53" s="17"/>
      <c r="O53" s="17"/>
      <c r="P53" s="17"/>
      <c r="Q53" s="17"/>
    </row>
    <row r="54" spans="1:17" ht="24.75" customHeight="1" x14ac:dyDescent="0.25">
      <c r="A54" s="57" t="s">
        <v>24</v>
      </c>
      <c r="B54" s="61" t="s">
        <v>203</v>
      </c>
      <c r="C54" s="62">
        <v>1</v>
      </c>
      <c r="D54" s="62">
        <v>2</v>
      </c>
      <c r="E54" s="62">
        <v>1</v>
      </c>
      <c r="F54" s="62">
        <v>2</v>
      </c>
      <c r="G54" s="62">
        <v>2</v>
      </c>
      <c r="H54" s="62">
        <v>2</v>
      </c>
      <c r="L54" s="17"/>
      <c r="M54" s="17"/>
      <c r="N54" s="17"/>
      <c r="O54" s="17"/>
      <c r="P54" s="17"/>
      <c r="Q54" s="17"/>
    </row>
    <row r="55" spans="1:17" ht="24.75" customHeight="1" x14ac:dyDescent="0.25">
      <c r="A55" s="57" t="s">
        <v>23</v>
      </c>
      <c r="B55" s="61" t="s">
        <v>281</v>
      </c>
      <c r="C55" s="62">
        <v>1</v>
      </c>
      <c r="D55" s="62">
        <v>2</v>
      </c>
      <c r="E55" s="62">
        <v>5</v>
      </c>
      <c r="F55" s="62">
        <v>3</v>
      </c>
      <c r="G55" s="62">
        <v>3</v>
      </c>
      <c r="H55" s="62">
        <v>5</v>
      </c>
      <c r="L55" s="17"/>
      <c r="M55" s="17"/>
      <c r="N55" s="17"/>
      <c r="O55" s="17"/>
      <c r="P55" s="17"/>
      <c r="Q55" s="17"/>
    </row>
    <row r="56" spans="1:17" ht="24.75" customHeight="1" x14ac:dyDescent="0.25">
      <c r="A56" s="57" t="s">
        <v>22</v>
      </c>
      <c r="B56" s="61" t="s">
        <v>241</v>
      </c>
      <c r="C56" s="62">
        <v>2</v>
      </c>
      <c r="D56" s="62">
        <v>4</v>
      </c>
      <c r="E56" s="62">
        <v>5</v>
      </c>
      <c r="F56" s="62">
        <v>1</v>
      </c>
      <c r="G56" s="62">
        <v>2</v>
      </c>
      <c r="H56" s="62">
        <v>1</v>
      </c>
      <c r="L56" s="17"/>
      <c r="M56" s="17"/>
      <c r="N56" s="17"/>
      <c r="O56" s="17"/>
      <c r="P56" s="17"/>
      <c r="Q56" s="17"/>
    </row>
    <row r="57" spans="1:17" ht="24.75" customHeight="1" x14ac:dyDescent="0.25">
      <c r="A57" s="57" t="s">
        <v>21</v>
      </c>
      <c r="B57" s="61" t="s">
        <v>204</v>
      </c>
      <c r="C57" s="62">
        <v>2</v>
      </c>
      <c r="D57" s="62">
        <v>4</v>
      </c>
      <c r="E57" s="62">
        <v>5</v>
      </c>
      <c r="F57" s="62">
        <v>5</v>
      </c>
      <c r="G57" s="62">
        <v>2</v>
      </c>
      <c r="H57" s="62">
        <v>5</v>
      </c>
      <c r="L57" s="17"/>
      <c r="M57" s="17"/>
      <c r="N57" s="17"/>
      <c r="O57" s="17"/>
      <c r="P57" s="17"/>
      <c r="Q57" s="17"/>
    </row>
    <row r="58" spans="1:17" ht="24.75" customHeight="1" x14ac:dyDescent="0.25">
      <c r="A58" s="57" t="s">
        <v>20</v>
      </c>
      <c r="B58" s="61" t="s">
        <v>236</v>
      </c>
      <c r="C58" s="62">
        <v>3</v>
      </c>
      <c r="D58" s="62">
        <v>1</v>
      </c>
      <c r="E58" s="62">
        <v>3</v>
      </c>
      <c r="F58" s="62">
        <v>1</v>
      </c>
      <c r="G58" s="62">
        <v>2</v>
      </c>
      <c r="H58" s="62">
        <v>1</v>
      </c>
      <c r="L58" s="17"/>
      <c r="M58" s="17"/>
      <c r="N58" s="17"/>
      <c r="O58" s="17"/>
      <c r="P58" s="17"/>
      <c r="Q58" s="17"/>
    </row>
    <row r="59" spans="1:17" ht="24.75" customHeight="1" x14ac:dyDescent="0.25">
      <c r="A59" s="57" t="s">
        <v>19</v>
      </c>
      <c r="B59" s="61" t="s">
        <v>209</v>
      </c>
      <c r="C59" s="62">
        <v>4</v>
      </c>
      <c r="D59" s="62">
        <v>3</v>
      </c>
      <c r="E59" s="62">
        <v>3</v>
      </c>
      <c r="F59" s="62">
        <v>1</v>
      </c>
      <c r="G59" s="62">
        <v>1</v>
      </c>
      <c r="H59" s="62">
        <v>4</v>
      </c>
      <c r="L59" s="17"/>
      <c r="M59" s="17"/>
      <c r="N59" s="17"/>
      <c r="O59" s="17"/>
      <c r="P59" s="17"/>
      <c r="Q59" s="17"/>
    </row>
    <row r="60" spans="1:17" ht="24.75" customHeight="1" x14ac:dyDescent="0.25">
      <c r="A60" s="57" t="s">
        <v>18</v>
      </c>
      <c r="B60" s="61" t="s">
        <v>222</v>
      </c>
      <c r="C60" s="62">
        <v>5</v>
      </c>
      <c r="D60" s="62">
        <v>5</v>
      </c>
      <c r="E60" s="62">
        <v>5</v>
      </c>
      <c r="F60" s="62">
        <v>1</v>
      </c>
      <c r="G60" s="62">
        <v>1</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Falaise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Peinture en bâtiment </v>
      </c>
      <c r="C69" s="63">
        <f>IF(N69=". ",0,IF(AND(N69&gt;0,N69&lt;5),"ND",N69))</f>
        <v>11</v>
      </c>
      <c r="D69" s="58">
        <f>IF(O69=". ",0,IF(AND(O69&gt;0,O69&lt;5),"ND",O69))</f>
        <v>21</v>
      </c>
      <c r="E69" s="64">
        <f t="shared" ref="E69:E78" si="9">IF(P69=". ",0,P69)</f>
        <v>7</v>
      </c>
      <c r="F69" s="65">
        <f>IF(OR(R69=0,R69=". "),"-",IF(P69=". ",0,P69)/R69-1)</f>
        <v>0</v>
      </c>
      <c r="G69" s="58">
        <f>IF(Q69=". ",0,Q69)</f>
        <v>1</v>
      </c>
      <c r="H69" s="66">
        <f>IF(OR(S69=0,S69=". "),"-",IF(P69=". ",0,P69)/S69)</f>
        <v>0.17948717948717949</v>
      </c>
      <c r="L69" s="17"/>
      <c r="M69" s="17" t="s">
        <v>216</v>
      </c>
      <c r="N69" s="17">
        <v>11</v>
      </c>
      <c r="O69" s="17">
        <v>21</v>
      </c>
      <c r="P69" s="17">
        <v>7</v>
      </c>
      <c r="Q69" s="17">
        <v>1</v>
      </c>
      <c r="R69" s="17">
        <v>7</v>
      </c>
      <c r="S69" s="17">
        <v>39</v>
      </c>
    </row>
    <row r="70" spans="1:19" ht="24.75" customHeight="1" x14ac:dyDescent="0.25">
      <c r="A70" s="57" t="s">
        <v>27</v>
      </c>
      <c r="B70" s="61" t="str">
        <f t="shared" si="8"/>
        <v xml:space="preserve">Conduite de transport de marchandises sur longue distance </v>
      </c>
      <c r="C70" s="67">
        <f t="shared" ref="C70:D78" si="10">IF(N70=". ",0,IF(AND(N70&gt;0,N70&lt;5),"ND",N70))</f>
        <v>20</v>
      </c>
      <c r="D70" s="68">
        <f t="shared" si="10"/>
        <v>57</v>
      </c>
      <c r="E70" s="69">
        <f t="shared" si="9"/>
        <v>14</v>
      </c>
      <c r="F70" s="70">
        <f t="shared" ref="F70:F78" si="11">IF(OR(R70=0,R70=". "),"-",IF(P70=". ",0,P70)/R70-1)</f>
        <v>0.16666666666666674</v>
      </c>
      <c r="G70" s="68">
        <f t="shared" ref="G70:G78" si="12">IF(Q70=". ",0,Q70)</f>
        <v>1</v>
      </c>
      <c r="H70" s="71">
        <f t="shared" ref="H70:H78" si="13">IF(OR(S70=0,S70=". "),"-",IF(P70=". ",0,P70)/S70)</f>
        <v>0.19178082191780821</v>
      </c>
      <c r="L70" s="17"/>
      <c r="M70" s="17" t="s">
        <v>196</v>
      </c>
      <c r="N70" s="17">
        <v>20</v>
      </c>
      <c r="O70" s="17">
        <v>57</v>
      </c>
      <c r="P70" s="17">
        <v>14</v>
      </c>
      <c r="Q70" s="17">
        <v>1</v>
      </c>
      <c r="R70" s="17">
        <v>12</v>
      </c>
      <c r="S70" s="17">
        <v>73</v>
      </c>
    </row>
    <row r="71" spans="1:19" ht="24.75" customHeight="1" x14ac:dyDescent="0.25">
      <c r="A71" s="57" t="s">
        <v>25</v>
      </c>
      <c r="B71" s="61" t="str">
        <f t="shared" si="8"/>
        <v xml:space="preserve">Comptabilité </v>
      </c>
      <c r="C71" s="67">
        <f t="shared" si="10"/>
        <v>18</v>
      </c>
      <c r="D71" s="68">
        <f t="shared" si="10"/>
        <v>33</v>
      </c>
      <c r="E71" s="69">
        <f t="shared" si="9"/>
        <v>13</v>
      </c>
      <c r="F71" s="70">
        <f t="shared" si="11"/>
        <v>0.44444444444444442</v>
      </c>
      <c r="G71" s="68">
        <f t="shared" si="12"/>
        <v>1</v>
      </c>
      <c r="H71" s="71">
        <f t="shared" si="13"/>
        <v>0.43333333333333335</v>
      </c>
      <c r="L71" s="17"/>
      <c r="M71" s="17" t="s">
        <v>214</v>
      </c>
      <c r="N71" s="17">
        <v>18</v>
      </c>
      <c r="O71" s="17">
        <v>33</v>
      </c>
      <c r="P71" s="17">
        <v>13</v>
      </c>
      <c r="Q71" s="17">
        <v>1</v>
      </c>
      <c r="R71" s="17">
        <v>9</v>
      </c>
      <c r="S71" s="17">
        <v>30</v>
      </c>
    </row>
    <row r="72" spans="1:19" ht="24.75" customHeight="1" x14ac:dyDescent="0.25">
      <c r="A72" s="57" t="s">
        <v>24</v>
      </c>
      <c r="B72" s="61" t="str">
        <f t="shared" si="8"/>
        <v xml:space="preserve">Vente en décoration et équipement du foyer </v>
      </c>
      <c r="C72" s="67">
        <f t="shared" si="10"/>
        <v>19</v>
      </c>
      <c r="D72" s="68">
        <f t="shared" si="10"/>
        <v>24</v>
      </c>
      <c r="E72" s="69">
        <f t="shared" si="9"/>
        <v>11</v>
      </c>
      <c r="F72" s="70">
        <f t="shared" si="11"/>
        <v>1.75</v>
      </c>
      <c r="G72" s="68">
        <f t="shared" si="12"/>
        <v>2</v>
      </c>
      <c r="H72" s="71">
        <f t="shared" si="13"/>
        <v>0.37931034482758619</v>
      </c>
      <c r="L72" s="17"/>
      <c r="M72" s="17" t="s">
        <v>203</v>
      </c>
      <c r="N72" s="17">
        <v>19</v>
      </c>
      <c r="O72" s="17">
        <v>24</v>
      </c>
      <c r="P72" s="17">
        <v>11</v>
      </c>
      <c r="Q72" s="17">
        <v>2</v>
      </c>
      <c r="R72" s="17">
        <v>4</v>
      </c>
      <c r="S72" s="17">
        <v>29</v>
      </c>
    </row>
    <row r="73" spans="1:19" ht="24.75" customHeight="1" x14ac:dyDescent="0.25">
      <c r="A73" s="57" t="s">
        <v>23</v>
      </c>
      <c r="B73" s="61" t="str">
        <f t="shared" si="8"/>
        <v xml:space="preserve">Relation commerciale grands comptes et entreprises </v>
      </c>
      <c r="C73" s="67">
        <f t="shared" si="10"/>
        <v>12</v>
      </c>
      <c r="D73" s="68">
        <f t="shared" si="10"/>
        <v>22</v>
      </c>
      <c r="E73" s="69">
        <f t="shared" si="9"/>
        <v>1</v>
      </c>
      <c r="F73" s="70" t="str">
        <f t="shared" si="11"/>
        <v>-</v>
      </c>
      <c r="G73" s="68">
        <f t="shared" si="12"/>
        <v>1</v>
      </c>
      <c r="H73" s="71">
        <f t="shared" si="13"/>
        <v>0.04</v>
      </c>
      <c r="L73" s="17"/>
      <c r="M73" s="17" t="s">
        <v>281</v>
      </c>
      <c r="N73" s="17">
        <v>12</v>
      </c>
      <c r="O73" s="17">
        <v>22</v>
      </c>
      <c r="P73" s="17">
        <v>1</v>
      </c>
      <c r="Q73" s="17">
        <v>1</v>
      </c>
      <c r="R73" s="17">
        <v>0</v>
      </c>
      <c r="S73" s="17">
        <v>25</v>
      </c>
    </row>
    <row r="74" spans="1:19" ht="24.75" customHeight="1" x14ac:dyDescent="0.25">
      <c r="A74" s="57" t="s">
        <v>22</v>
      </c>
      <c r="B74" s="61" t="str">
        <f t="shared" si="8"/>
        <v xml:space="preserve">Vente en alimentation </v>
      </c>
      <c r="C74" s="67">
        <f t="shared" si="10"/>
        <v>29</v>
      </c>
      <c r="D74" s="68">
        <f t="shared" si="10"/>
        <v>52</v>
      </c>
      <c r="E74" s="69">
        <f t="shared" si="9"/>
        <v>12</v>
      </c>
      <c r="F74" s="70">
        <f t="shared" si="11"/>
        <v>-0.1428571428571429</v>
      </c>
      <c r="G74" s="68">
        <f t="shared" si="12"/>
        <v>1</v>
      </c>
      <c r="H74" s="71">
        <f t="shared" si="13"/>
        <v>0.21052631578947367</v>
      </c>
      <c r="L74" s="17"/>
      <c r="M74" s="17" t="s">
        <v>241</v>
      </c>
      <c r="N74" s="17">
        <v>29</v>
      </c>
      <c r="O74" s="17">
        <v>52</v>
      </c>
      <c r="P74" s="17">
        <v>12</v>
      </c>
      <c r="Q74" s="17">
        <v>1</v>
      </c>
      <c r="R74" s="17">
        <v>14</v>
      </c>
      <c r="S74" s="17">
        <v>57</v>
      </c>
    </row>
    <row r="75" spans="1:19" ht="24.75" customHeight="1" x14ac:dyDescent="0.25">
      <c r="A75" s="57" t="s">
        <v>21</v>
      </c>
      <c r="B75" s="61" t="str">
        <f t="shared" si="8"/>
        <v xml:space="preserve">Assistance auprès d'adultes </v>
      </c>
      <c r="C75" s="67">
        <f t="shared" si="10"/>
        <v>18</v>
      </c>
      <c r="D75" s="68">
        <f t="shared" si="10"/>
        <v>54</v>
      </c>
      <c r="E75" s="69">
        <f t="shared" si="9"/>
        <v>48</v>
      </c>
      <c r="F75" s="70">
        <f t="shared" si="11"/>
        <v>0.84615384615384626</v>
      </c>
      <c r="G75" s="68">
        <f t="shared" si="12"/>
        <v>6</v>
      </c>
      <c r="H75" s="71">
        <f t="shared" si="13"/>
        <v>0.5393258426966292</v>
      </c>
      <c r="L75" s="17"/>
      <c r="M75" s="17" t="s">
        <v>204</v>
      </c>
      <c r="N75" s="17">
        <v>18</v>
      </c>
      <c r="O75" s="17">
        <v>54</v>
      </c>
      <c r="P75" s="17">
        <v>48</v>
      </c>
      <c r="Q75" s="17">
        <v>6</v>
      </c>
      <c r="R75" s="17">
        <v>26</v>
      </c>
      <c r="S75" s="17">
        <v>89</v>
      </c>
    </row>
    <row r="76" spans="1:19" ht="24.75" customHeight="1" x14ac:dyDescent="0.25">
      <c r="A76" s="57" t="s">
        <v>20</v>
      </c>
      <c r="B76" s="61" t="str">
        <f t="shared" si="8"/>
        <v xml:space="preserve">Opérations administratives </v>
      </c>
      <c r="C76" s="67">
        <f t="shared" si="10"/>
        <v>21</v>
      </c>
      <c r="D76" s="68">
        <f t="shared" si="10"/>
        <v>35</v>
      </c>
      <c r="E76" s="69">
        <f t="shared" si="9"/>
        <v>4</v>
      </c>
      <c r="F76" s="70">
        <f t="shared" si="11"/>
        <v>1</v>
      </c>
      <c r="G76" s="68">
        <f t="shared" si="12"/>
        <v>0</v>
      </c>
      <c r="H76" s="71">
        <f t="shared" si="13"/>
        <v>0.10810810810810811</v>
      </c>
      <c r="L76" s="17"/>
      <c r="M76" s="17" t="s">
        <v>236</v>
      </c>
      <c r="N76" s="17">
        <v>21</v>
      </c>
      <c r="O76" s="17">
        <v>35</v>
      </c>
      <c r="P76" s="17">
        <v>4</v>
      </c>
      <c r="Q76" s="17" t="s">
        <v>95</v>
      </c>
      <c r="R76" s="17">
        <v>2</v>
      </c>
      <c r="S76" s="17">
        <v>37</v>
      </c>
    </row>
    <row r="77" spans="1:19" ht="24.75" customHeight="1" x14ac:dyDescent="0.25">
      <c r="A77" s="57" t="s">
        <v>19</v>
      </c>
      <c r="B77" s="61" t="str">
        <f t="shared" si="8"/>
        <v xml:space="preserve">Services domestiques </v>
      </c>
      <c r="C77" s="67">
        <f t="shared" si="10"/>
        <v>28</v>
      </c>
      <c r="D77" s="68">
        <f t="shared" si="10"/>
        <v>113</v>
      </c>
      <c r="E77" s="69">
        <f t="shared" si="9"/>
        <v>49</v>
      </c>
      <c r="F77" s="70">
        <f t="shared" si="11"/>
        <v>2.0625</v>
      </c>
      <c r="G77" s="68">
        <f t="shared" si="12"/>
        <v>7</v>
      </c>
      <c r="H77" s="71">
        <f t="shared" si="13"/>
        <v>0.61250000000000004</v>
      </c>
      <c r="L77" s="17"/>
      <c r="M77" s="17" t="s">
        <v>209</v>
      </c>
      <c r="N77" s="17">
        <v>28</v>
      </c>
      <c r="O77" s="17">
        <v>113</v>
      </c>
      <c r="P77" s="17">
        <v>49</v>
      </c>
      <c r="Q77" s="17">
        <v>7</v>
      </c>
      <c r="R77" s="17">
        <v>16</v>
      </c>
      <c r="S77" s="17">
        <v>80</v>
      </c>
    </row>
    <row r="78" spans="1:19" ht="24.75" customHeight="1" x14ac:dyDescent="0.25">
      <c r="A78" s="57" t="s">
        <v>18</v>
      </c>
      <c r="B78" s="61" t="str">
        <f t="shared" si="8"/>
        <v xml:space="preserve">Plonge en restauration </v>
      </c>
      <c r="C78" s="67">
        <f t="shared" si="10"/>
        <v>11</v>
      </c>
      <c r="D78" s="68">
        <f t="shared" si="10"/>
        <v>17</v>
      </c>
      <c r="E78" s="69">
        <f t="shared" si="9"/>
        <v>25</v>
      </c>
      <c r="F78" s="70">
        <f t="shared" si="11"/>
        <v>-7.407407407407407E-2</v>
      </c>
      <c r="G78" s="68">
        <f t="shared" si="12"/>
        <v>2</v>
      </c>
      <c r="H78" s="71">
        <f t="shared" si="13"/>
        <v>0.92592592592592593</v>
      </c>
      <c r="L78" s="17"/>
      <c r="M78" s="17" t="s">
        <v>222</v>
      </c>
      <c r="N78" s="17">
        <v>11</v>
      </c>
      <c r="O78" s="17">
        <v>17</v>
      </c>
      <c r="P78" s="17">
        <v>25</v>
      </c>
      <c r="Q78" s="17">
        <v>2</v>
      </c>
      <c r="R78" s="17">
        <v>27</v>
      </c>
      <c r="S78" s="17">
        <v>27</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99" priority="6" operator="equal">
      <formula>5</formula>
    </cfRule>
    <cfRule type="cellIs" dxfId="98" priority="7" operator="equal">
      <formula>4</formula>
    </cfRule>
    <cfRule type="cellIs" dxfId="97" priority="8" operator="equal">
      <formula>3</formula>
    </cfRule>
    <cfRule type="cellIs" dxfId="96" priority="9" operator="equal">
      <formula>2</formula>
    </cfRule>
    <cfRule type="cellIs" dxfId="95" priority="10" operator="equal">
      <formula>1</formula>
    </cfRule>
  </conditionalFormatting>
  <conditionalFormatting sqref="F51:F60">
    <cfRule type="cellIs" dxfId="94" priority="1" operator="equal">
      <formula>5</formula>
    </cfRule>
    <cfRule type="cellIs" dxfId="93" priority="2" operator="equal">
      <formula>4</formula>
    </cfRule>
    <cfRule type="cellIs" dxfId="92" priority="3" operator="equal">
      <formula>3</formula>
    </cfRule>
    <cfRule type="cellIs" dxfId="91" priority="4" operator="equal">
      <formula>2</formula>
    </cfRule>
    <cfRule type="cellIs" dxfId="90" priority="5" operator="equal">
      <formula>1</formula>
    </cfRule>
  </conditionalFormatting>
  <pageMargins left="0.25" right="0.25" top="0.75" bottom="0.75" header="0.3" footer="0.3"/>
  <pageSetup paperSize="9" orientation="portrait"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158</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9</v>
      </c>
      <c r="N17" s="5">
        <v>2</v>
      </c>
      <c r="O17" s="5">
        <v>11</v>
      </c>
      <c r="P17" s="5">
        <v>8</v>
      </c>
      <c r="Q17" s="5">
        <v>0</v>
      </c>
      <c r="R17" s="22">
        <f>Q17/SUM(M17:Q17)+0.0000001</f>
        <v>9.9999999999999995E-8</v>
      </c>
      <c r="S17" s="11" t="s">
        <v>3</v>
      </c>
      <c r="T17" s="17">
        <v>1</v>
      </c>
      <c r="U17" s="21">
        <f>LARGE($R$17:$R$30,T17)</f>
        <v>0.42105323157894736</v>
      </c>
      <c r="V17" s="17" t="str">
        <f>VLOOKUP(U17,$R$17:$S$30,2,FALSE)</f>
        <v>Construction, bâtiment et travaux publics</v>
      </c>
      <c r="W17" s="41">
        <f>VLOOKUP(VLOOKUP(V17,$T$2:$U$15,2,FALSE),$L$17:$Q$31,2,FALSE)</f>
        <v>4</v>
      </c>
      <c r="X17" s="41">
        <f>VLOOKUP(VLOOKUP(V17,$T$2:$U$15,2,FALSE),$L$17:$Q$31,3,FALSE)</f>
        <v>1</v>
      </c>
      <c r="Y17" s="41">
        <f>VLOOKUP(VLOOKUP(V17,$T$2:$U$15,2,FALSE),$L$17:$Q$31,4,FALSE)</f>
        <v>3</v>
      </c>
      <c r="Z17" s="41">
        <f t="shared" ref="Z17:Z30" si="0">VLOOKUP(VLOOKUP(V17,$T$2:$U$15,2,FALSE),$L$17:$Q$31,5,FALSE)</f>
        <v>14</v>
      </c>
      <c r="AA17" s="41">
        <f t="shared" ref="AA17:AA30" si="1">VLOOKUP(VLOOKUP(V17,$T$2:$U$15,2,FALSE),$L$17:$Q$31,6,FALSE)</f>
        <v>16</v>
      </c>
      <c r="AG17" s="25"/>
      <c r="AH17" s="25"/>
      <c r="AI17" s="25"/>
    </row>
    <row r="18" spans="1:35" x14ac:dyDescent="0.25">
      <c r="A18" s="94"/>
      <c r="B18" s="94"/>
      <c r="C18" s="94"/>
      <c r="D18" s="94"/>
      <c r="E18" s="94"/>
      <c r="F18" s="94"/>
      <c r="G18" s="94"/>
      <c r="H18" s="94"/>
      <c r="I18" s="25"/>
      <c r="J18" s="25"/>
      <c r="K18" s="11"/>
      <c r="L18" s="17" t="s">
        <v>80</v>
      </c>
      <c r="M18" s="17">
        <v>16</v>
      </c>
      <c r="N18" s="17">
        <v>0</v>
      </c>
      <c r="O18" s="17">
        <v>2</v>
      </c>
      <c r="P18" s="17">
        <v>1</v>
      </c>
      <c r="Q18" s="17">
        <v>0</v>
      </c>
      <c r="R18" s="22">
        <f>Q18/SUM(M18:Q18)+0.0000002</f>
        <v>1.9999999999999999E-7</v>
      </c>
      <c r="S18" s="11" t="s">
        <v>4</v>
      </c>
      <c r="T18" s="17">
        <v>2</v>
      </c>
      <c r="U18" s="21">
        <f t="shared" ref="U18:U30" si="2">LARGE($R$17:$R$30,T18)</f>
        <v>0.28571518571428572</v>
      </c>
      <c r="V18" s="17" t="str">
        <f t="shared" ref="V18:V30" si="3">VLOOKUP(U18,$R$17:$S$30,2,FALSE)</f>
        <v>Installation et maintenance</v>
      </c>
      <c r="W18" s="41">
        <f>VLOOKUP(VLOOKUP(V18,$T$2:$U$15,2,FALSE),$L$17:$Q$30,2,FALSE)</f>
        <v>2</v>
      </c>
      <c r="X18" s="41">
        <f t="shared" ref="X18:X30" si="4">VLOOKUP(VLOOKUP(V18,$T$2:$U$15,2,FALSE),$L$17:$Q$30,3,FALSE)</f>
        <v>3</v>
      </c>
      <c r="Y18" s="41">
        <f t="shared" ref="Y18:Y30" si="5">VLOOKUP(VLOOKUP(V18,$T$2:$U$15,2,FALSE),$L$17:$Q$30,4,FALSE)</f>
        <v>4</v>
      </c>
      <c r="Z18" s="41">
        <f t="shared" si="0"/>
        <v>11</v>
      </c>
      <c r="AA18" s="41">
        <f t="shared" si="1"/>
        <v>8</v>
      </c>
      <c r="AG18" s="25"/>
      <c r="AH18" s="25"/>
      <c r="AI18" s="25"/>
    </row>
    <row r="19" spans="1:35" ht="9.75" customHeight="1" x14ac:dyDescent="0.25">
      <c r="A19" s="94"/>
      <c r="B19" s="94"/>
      <c r="C19" s="94"/>
      <c r="D19" s="94"/>
      <c r="E19" s="94"/>
      <c r="F19" s="94"/>
      <c r="G19" s="94"/>
      <c r="H19" s="94"/>
      <c r="I19" s="25"/>
      <c r="J19" s="25"/>
      <c r="K19" s="11"/>
      <c r="L19" s="17" t="s">
        <v>81</v>
      </c>
      <c r="M19" s="17">
        <v>14</v>
      </c>
      <c r="N19" s="17">
        <v>1</v>
      </c>
      <c r="O19" s="17">
        <v>0</v>
      </c>
      <c r="P19" s="17">
        <v>8</v>
      </c>
      <c r="Q19" s="17">
        <v>2</v>
      </c>
      <c r="R19" s="22">
        <f>Q19/SUM(M19:Q19)+0.0000003</f>
        <v>8.0000299999999996E-2</v>
      </c>
      <c r="S19" s="11" t="s">
        <v>5</v>
      </c>
      <c r="T19" s="17">
        <v>3</v>
      </c>
      <c r="U19" s="21">
        <f t="shared" si="2"/>
        <v>0.16666736666666665</v>
      </c>
      <c r="V19" s="17" t="str">
        <f t="shared" si="3"/>
        <v>Hôtellerie-restauration, tourisme, loisirs et animation</v>
      </c>
      <c r="W19" s="41">
        <f t="shared" ref="W19:W30" si="6">VLOOKUP(VLOOKUP(V19,$T$2:$U$15,2,FALSE),$L$17:$Q$30,2,FALSE)</f>
        <v>3</v>
      </c>
      <c r="X19" s="41">
        <f t="shared" si="4"/>
        <v>2</v>
      </c>
      <c r="Y19" s="41">
        <f t="shared" si="5"/>
        <v>9</v>
      </c>
      <c r="Z19" s="41">
        <f t="shared" si="0"/>
        <v>11</v>
      </c>
      <c r="AA19" s="41">
        <f t="shared" si="1"/>
        <v>5</v>
      </c>
      <c r="AG19" s="25"/>
      <c r="AH19" s="25"/>
      <c r="AI19" s="25"/>
    </row>
    <row r="20" spans="1:35" ht="18.75" customHeight="1" x14ac:dyDescent="0.25">
      <c r="E20" s="19"/>
      <c r="I20" s="25"/>
      <c r="J20" s="25"/>
      <c r="K20" s="11"/>
      <c r="L20" s="17" t="s">
        <v>82</v>
      </c>
      <c r="M20" s="17">
        <v>6</v>
      </c>
      <c r="N20" s="17">
        <v>6</v>
      </c>
      <c r="O20" s="17">
        <v>11</v>
      </c>
      <c r="P20" s="17">
        <v>13</v>
      </c>
      <c r="Q20" s="17">
        <v>3</v>
      </c>
      <c r="R20" s="22">
        <f>Q20/SUM(M20:Q20)+0.0000004</f>
        <v>7.6923476923076925E-2</v>
      </c>
      <c r="S20" s="11" t="s">
        <v>6</v>
      </c>
      <c r="T20" s="17">
        <v>4</v>
      </c>
      <c r="U20" s="21">
        <f t="shared" si="2"/>
        <v>0.156251</v>
      </c>
      <c r="V20" s="17" t="str">
        <f t="shared" si="3"/>
        <v>Santé</v>
      </c>
      <c r="W20" s="41">
        <f t="shared" si="6"/>
        <v>1</v>
      </c>
      <c r="X20" s="41">
        <f t="shared" si="4"/>
        <v>2</v>
      </c>
      <c r="Y20" s="41">
        <f t="shared" si="5"/>
        <v>10</v>
      </c>
      <c r="Z20" s="41">
        <f t="shared" si="0"/>
        <v>14</v>
      </c>
      <c r="AA20" s="41">
        <f t="shared" si="1"/>
        <v>5</v>
      </c>
      <c r="AG20" s="25"/>
      <c r="AH20" s="25"/>
      <c r="AI20" s="25"/>
    </row>
    <row r="21" spans="1:35" ht="16.5" customHeight="1" x14ac:dyDescent="0.3">
      <c r="B21" s="46" t="s">
        <v>179</v>
      </c>
      <c r="E21" s="19"/>
      <c r="I21" s="25"/>
      <c r="J21" s="25"/>
      <c r="K21" s="11"/>
      <c r="L21" s="17" t="s">
        <v>83</v>
      </c>
      <c r="M21" s="17">
        <v>21</v>
      </c>
      <c r="N21" s="17">
        <v>1</v>
      </c>
      <c r="O21" s="17">
        <v>1</v>
      </c>
      <c r="P21" s="17">
        <v>0</v>
      </c>
      <c r="Q21" s="17">
        <v>0</v>
      </c>
      <c r="R21" s="22">
        <f>Q21/SUM(M21:Q21)+0.0000005</f>
        <v>4.9999999999999998E-7</v>
      </c>
      <c r="S21" s="11" t="s">
        <v>7</v>
      </c>
      <c r="T21" s="17">
        <v>5</v>
      </c>
      <c r="U21" s="21">
        <f t="shared" si="2"/>
        <v>0.13829867234042553</v>
      </c>
      <c r="V21" s="17" t="str">
        <f t="shared" si="3"/>
        <v>Industrie</v>
      </c>
      <c r="W21" s="41">
        <f t="shared" si="6"/>
        <v>28</v>
      </c>
      <c r="X21" s="41">
        <f t="shared" si="4"/>
        <v>9</v>
      </c>
      <c r="Y21" s="41">
        <f t="shared" si="5"/>
        <v>20</v>
      </c>
      <c r="Z21" s="41">
        <f t="shared" si="0"/>
        <v>24</v>
      </c>
      <c r="AA21" s="41">
        <f t="shared" si="1"/>
        <v>13</v>
      </c>
      <c r="AG21" s="25"/>
      <c r="AH21" s="25"/>
      <c r="AI21" s="25"/>
    </row>
    <row r="22" spans="1:35" ht="16.5" customHeight="1" x14ac:dyDescent="0.25">
      <c r="E22" s="19"/>
      <c r="I22" s="25"/>
      <c r="J22" s="25"/>
      <c r="K22" s="11"/>
      <c r="L22" s="17" t="s">
        <v>84</v>
      </c>
      <c r="M22" s="17">
        <v>4</v>
      </c>
      <c r="N22" s="17">
        <v>1</v>
      </c>
      <c r="O22" s="17">
        <v>3</v>
      </c>
      <c r="P22" s="17">
        <v>14</v>
      </c>
      <c r="Q22" s="17">
        <v>16</v>
      </c>
      <c r="R22" s="22">
        <f>Q22/SUM(M22:Q22)+0.0000006</f>
        <v>0.42105323157894736</v>
      </c>
      <c r="S22" s="11" t="s">
        <v>8</v>
      </c>
      <c r="T22" s="17">
        <v>6</v>
      </c>
      <c r="U22" s="21">
        <f t="shared" si="2"/>
        <v>8.0000299999999996E-2</v>
      </c>
      <c r="V22" s="17" t="str">
        <f t="shared" si="3"/>
        <v>Banque, assurance, immobilier</v>
      </c>
      <c r="W22" s="41">
        <f t="shared" si="6"/>
        <v>14</v>
      </c>
      <c r="X22" s="41">
        <f t="shared" si="4"/>
        <v>1</v>
      </c>
      <c r="Y22" s="41">
        <f t="shared" si="5"/>
        <v>0</v>
      </c>
      <c r="Z22" s="41">
        <f t="shared" si="0"/>
        <v>8</v>
      </c>
      <c r="AA22" s="41">
        <f t="shared" si="1"/>
        <v>2</v>
      </c>
      <c r="AG22" s="25"/>
      <c r="AH22" s="25"/>
      <c r="AI22" s="25"/>
    </row>
    <row r="23" spans="1:35" ht="16.5" customHeight="1" x14ac:dyDescent="0.25">
      <c r="B23" t="s">
        <v>114</v>
      </c>
      <c r="H23" s="95"/>
      <c r="I23" s="25"/>
      <c r="J23" s="25"/>
      <c r="K23" s="11"/>
      <c r="L23" s="17" t="s">
        <v>85</v>
      </c>
      <c r="M23" s="17">
        <v>3</v>
      </c>
      <c r="N23" s="17">
        <v>2</v>
      </c>
      <c r="O23" s="17">
        <v>9</v>
      </c>
      <c r="P23" s="17">
        <v>11</v>
      </c>
      <c r="Q23" s="17">
        <v>5</v>
      </c>
      <c r="R23" s="22">
        <f>Q23/SUM(M23:Q23)+0.0000007</f>
        <v>0.16666736666666665</v>
      </c>
      <c r="S23" s="11" t="s">
        <v>9</v>
      </c>
      <c r="T23" s="17">
        <v>7</v>
      </c>
      <c r="U23" s="21">
        <f t="shared" si="2"/>
        <v>7.6923476923076925E-2</v>
      </c>
      <c r="V23" s="17" t="str">
        <f t="shared" si="3"/>
        <v>Commerce, vente et grande distribution</v>
      </c>
      <c r="W23" s="41">
        <f t="shared" si="6"/>
        <v>6</v>
      </c>
      <c r="X23" s="41">
        <f t="shared" si="4"/>
        <v>6</v>
      </c>
      <c r="Y23" s="41">
        <f t="shared" si="5"/>
        <v>11</v>
      </c>
      <c r="Z23" s="41">
        <f t="shared" si="0"/>
        <v>13</v>
      </c>
      <c r="AA23" s="41">
        <f t="shared" si="1"/>
        <v>3</v>
      </c>
      <c r="AG23" s="25"/>
      <c r="AH23" s="25"/>
      <c r="AI23" s="25"/>
    </row>
    <row r="24" spans="1:35" ht="6.75" customHeight="1" x14ac:dyDescent="0.25">
      <c r="H24" s="95"/>
      <c r="I24" s="25"/>
      <c r="J24" s="25"/>
      <c r="K24" s="11"/>
      <c r="L24" s="17" t="s">
        <v>86</v>
      </c>
      <c r="M24" s="17">
        <v>28</v>
      </c>
      <c r="N24" s="17">
        <v>9</v>
      </c>
      <c r="O24" s="17">
        <v>20</v>
      </c>
      <c r="P24" s="17">
        <v>24</v>
      </c>
      <c r="Q24" s="17">
        <v>13</v>
      </c>
      <c r="R24" s="22">
        <f>Q24/SUM(M24:Q24)+0.0000008</f>
        <v>0.13829867234042553</v>
      </c>
      <c r="S24" s="11" t="s">
        <v>1</v>
      </c>
      <c r="T24" s="17">
        <v>8</v>
      </c>
      <c r="U24" s="21">
        <f t="shared" si="2"/>
        <v>6.8183118181818173E-2</v>
      </c>
      <c r="V24" s="17" t="str">
        <f t="shared" si="3"/>
        <v>Support à l'entreprise</v>
      </c>
      <c r="W24" s="41">
        <f t="shared" si="6"/>
        <v>12</v>
      </c>
      <c r="X24" s="41">
        <f t="shared" si="4"/>
        <v>9</v>
      </c>
      <c r="Y24" s="41">
        <f t="shared" si="5"/>
        <v>16</v>
      </c>
      <c r="Z24" s="41">
        <f t="shared" si="0"/>
        <v>4</v>
      </c>
      <c r="AA24" s="41">
        <f t="shared" si="1"/>
        <v>3</v>
      </c>
      <c r="AG24" s="25"/>
      <c r="AH24" s="25"/>
      <c r="AI24" s="25"/>
    </row>
    <row r="25" spans="1:35" ht="12.75" customHeight="1" x14ac:dyDescent="0.25">
      <c r="A25" s="9" t="s">
        <v>36</v>
      </c>
      <c r="B25" s="12" t="s">
        <v>115</v>
      </c>
      <c r="G25" s="33"/>
      <c r="H25" s="95"/>
      <c r="I25" s="25"/>
      <c r="J25" s="25"/>
      <c r="K25" s="11"/>
      <c r="L25" s="17" t="s">
        <v>87</v>
      </c>
      <c r="M25" s="17">
        <v>2</v>
      </c>
      <c r="N25" s="17">
        <v>3</v>
      </c>
      <c r="O25" s="17">
        <v>4</v>
      </c>
      <c r="P25" s="17">
        <v>11</v>
      </c>
      <c r="Q25" s="17">
        <v>8</v>
      </c>
      <c r="R25" s="22">
        <f>Q25/SUM(M25:Q25)+0.0000009</f>
        <v>0.28571518571428572</v>
      </c>
      <c r="S25" s="11" t="s">
        <v>10</v>
      </c>
      <c r="T25" s="17">
        <v>9</v>
      </c>
      <c r="U25" s="21">
        <f t="shared" si="2"/>
        <v>4.225462112676056E-2</v>
      </c>
      <c r="V25" s="17" t="str">
        <f t="shared" si="3"/>
        <v>Services à la personne et à la collectivité</v>
      </c>
      <c r="W25" s="41">
        <f t="shared" si="6"/>
        <v>36</v>
      </c>
      <c r="X25" s="41">
        <f t="shared" si="4"/>
        <v>11</v>
      </c>
      <c r="Y25" s="41">
        <f t="shared" si="5"/>
        <v>7</v>
      </c>
      <c r="Z25" s="41">
        <f t="shared" si="0"/>
        <v>14</v>
      </c>
      <c r="AA25" s="41">
        <f t="shared" si="1"/>
        <v>3</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v>
      </c>
      <c r="N26" s="17">
        <v>2</v>
      </c>
      <c r="O26" s="17">
        <v>10</v>
      </c>
      <c r="P26" s="17">
        <v>14</v>
      </c>
      <c r="Q26" s="17">
        <v>5</v>
      </c>
      <c r="R26" s="22">
        <f>Q26/SUM(M26:Q26)+0.000001</f>
        <v>0.156251</v>
      </c>
      <c r="S26" s="11" t="s">
        <v>11</v>
      </c>
      <c r="T26" s="17">
        <v>10</v>
      </c>
      <c r="U26" s="21">
        <f t="shared" si="2"/>
        <v>2.7028427027027027E-2</v>
      </c>
      <c r="V26" s="17" t="str">
        <f t="shared" si="3"/>
        <v>Transport et logistique</v>
      </c>
      <c r="W26" s="41">
        <f t="shared" si="6"/>
        <v>10</v>
      </c>
      <c r="X26" s="41">
        <f t="shared" si="4"/>
        <v>3</v>
      </c>
      <c r="Y26" s="41">
        <f t="shared" si="5"/>
        <v>10</v>
      </c>
      <c r="Z26" s="41">
        <f t="shared" si="0"/>
        <v>13</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36</v>
      </c>
      <c r="N27" s="17">
        <v>11</v>
      </c>
      <c r="O27" s="17">
        <v>7</v>
      </c>
      <c r="P27" s="17">
        <v>14</v>
      </c>
      <c r="Q27" s="17">
        <v>3</v>
      </c>
      <c r="R27" s="22">
        <f>Q27/SUM(M27:Q27)+0.0000011</f>
        <v>4.225462112676056E-2</v>
      </c>
      <c r="S27" s="11" t="s">
        <v>12</v>
      </c>
      <c r="T27" s="17">
        <v>11</v>
      </c>
      <c r="U27" s="21">
        <f t="shared" si="2"/>
        <v>1.1999999999999999E-6</v>
      </c>
      <c r="V27" s="17" t="str">
        <f t="shared" si="3"/>
        <v>Spectacle</v>
      </c>
      <c r="W27" s="41">
        <f t="shared" si="6"/>
        <v>8</v>
      </c>
      <c r="X27" s="41">
        <f t="shared" si="4"/>
        <v>12</v>
      </c>
      <c r="Y27" s="41">
        <f t="shared" si="5"/>
        <v>1</v>
      </c>
      <c r="Z27" s="41">
        <f t="shared" si="0"/>
        <v>1</v>
      </c>
      <c r="AA27" s="41">
        <f t="shared" si="1"/>
        <v>0</v>
      </c>
      <c r="AB27" s="17"/>
    </row>
    <row r="28" spans="1:35" s="5" customFormat="1" ht="14.25" customHeight="1" x14ac:dyDescent="0.25">
      <c r="C28" s="32"/>
      <c r="D28" s="32"/>
      <c r="E28" s="32"/>
      <c r="F28" s="32"/>
      <c r="G28" s="33"/>
      <c r="H28" s="33"/>
      <c r="K28" s="31"/>
      <c r="L28" s="17" t="s">
        <v>90</v>
      </c>
      <c r="M28" s="17">
        <v>8</v>
      </c>
      <c r="N28" s="17">
        <v>12</v>
      </c>
      <c r="O28" s="17">
        <v>1</v>
      </c>
      <c r="P28" s="17">
        <v>1</v>
      </c>
      <c r="Q28" s="17">
        <v>0</v>
      </c>
      <c r="R28" s="22">
        <f>Q28/SUM(M28:Q28)+0.0000012</f>
        <v>1.1999999999999999E-6</v>
      </c>
      <c r="S28" s="11" t="s">
        <v>13</v>
      </c>
      <c r="T28" s="17">
        <v>12</v>
      </c>
      <c r="U28" s="21">
        <f t="shared" si="2"/>
        <v>4.9999999999999998E-7</v>
      </c>
      <c r="V28" s="17" t="str">
        <f t="shared" si="3"/>
        <v>Communication, média et multimédia</v>
      </c>
      <c r="W28" s="41">
        <f t="shared" si="6"/>
        <v>21</v>
      </c>
      <c r="X28" s="41">
        <f t="shared" si="4"/>
        <v>1</v>
      </c>
      <c r="Y28" s="41">
        <f t="shared" si="5"/>
        <v>1</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1.8</v>
      </c>
      <c r="I29" s="39"/>
      <c r="K29" s="31"/>
      <c r="L29" s="17" t="s">
        <v>91</v>
      </c>
      <c r="M29" s="17">
        <v>12</v>
      </c>
      <c r="N29" s="17">
        <v>9</v>
      </c>
      <c r="O29" s="17">
        <v>16</v>
      </c>
      <c r="P29" s="17">
        <v>4</v>
      </c>
      <c r="Q29" s="17">
        <v>3</v>
      </c>
      <c r="R29" s="22">
        <f>Q29/SUM(M29:Q29)+0.0000013</f>
        <v>6.8183118181818173E-2</v>
      </c>
      <c r="S29" s="11" t="s">
        <v>14</v>
      </c>
      <c r="T29" s="17">
        <v>13</v>
      </c>
      <c r="U29" s="21">
        <f t="shared" si="2"/>
        <v>1.9999999999999999E-7</v>
      </c>
      <c r="V29" s="17" t="str">
        <f t="shared" si="3"/>
        <v>Arts et façonnage d'ouvrages d'art</v>
      </c>
      <c r="W29" s="41">
        <f t="shared" si="6"/>
        <v>16</v>
      </c>
      <c r="X29" s="41">
        <f t="shared" si="4"/>
        <v>0</v>
      </c>
      <c r="Y29" s="41">
        <f t="shared" si="5"/>
        <v>2</v>
      </c>
      <c r="Z29" s="41">
        <f t="shared" si="0"/>
        <v>1</v>
      </c>
      <c r="AA29" s="41">
        <f t="shared" si="1"/>
        <v>0</v>
      </c>
      <c r="AB29" s="17"/>
    </row>
    <row r="30" spans="1:35" s="5" customFormat="1" ht="23.25" customHeight="1" x14ac:dyDescent="0.25">
      <c r="B30" s="31"/>
      <c r="C30" s="32"/>
      <c r="D30" s="32"/>
      <c r="E30" s="32"/>
      <c r="F30" s="32"/>
      <c r="G30" s="32"/>
      <c r="H30" s="38">
        <f t="shared" ref="H30:H42" si="7">VLOOKUP(VLOOKUP(V18,$T$2:$U$15,2,FALSE),$L$32:$M$45,2,FALSE)/10</f>
        <v>1.4</v>
      </c>
      <c r="I30" s="39"/>
      <c r="K30" s="31"/>
      <c r="L30" s="17" t="s">
        <v>92</v>
      </c>
      <c r="M30" s="17">
        <v>10</v>
      </c>
      <c r="N30" s="17">
        <v>3</v>
      </c>
      <c r="O30" s="17">
        <v>10</v>
      </c>
      <c r="P30" s="17">
        <v>13</v>
      </c>
      <c r="Q30" s="17">
        <v>1</v>
      </c>
      <c r="R30" s="22">
        <f>Q30/SUM(M30:Q30)+0.0000014</f>
        <v>2.7028427027027027E-2</v>
      </c>
      <c r="S30" s="11" t="s">
        <v>15</v>
      </c>
      <c r="T30" s="17">
        <v>14</v>
      </c>
      <c r="U30" s="21">
        <f t="shared" si="2"/>
        <v>9.9999999999999995E-8</v>
      </c>
      <c r="V30" s="17" t="str">
        <f t="shared" si="3"/>
        <v>Agriculture et pêche, espaces naturels et espaces verts, soins aux animaux</v>
      </c>
      <c r="W30" s="41">
        <f t="shared" si="6"/>
        <v>9</v>
      </c>
      <c r="X30" s="41">
        <f t="shared" si="4"/>
        <v>2</v>
      </c>
      <c r="Y30" s="41">
        <f t="shared" si="5"/>
        <v>11</v>
      </c>
      <c r="Z30" s="41">
        <f t="shared" si="0"/>
        <v>8</v>
      </c>
      <c r="AA30" s="41">
        <f t="shared" si="1"/>
        <v>0</v>
      </c>
      <c r="AB30" s="17"/>
    </row>
    <row r="31" spans="1:35" s="5" customFormat="1" ht="23.25" customHeight="1" x14ac:dyDescent="0.25">
      <c r="H31" s="38">
        <f t="shared" si="7"/>
        <v>1.4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0.5</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1.3</v>
      </c>
      <c r="I33" s="39"/>
      <c r="L33" s="17" t="s">
        <v>80</v>
      </c>
      <c r="M33" s="17">
        <v>-14</v>
      </c>
      <c r="N33" s="17"/>
      <c r="O33" s="17"/>
      <c r="P33" s="17"/>
      <c r="Q33" s="17"/>
      <c r="R33" s="17"/>
      <c r="S33" s="17"/>
      <c r="T33" s="17"/>
      <c r="U33" s="17"/>
      <c r="V33" s="17"/>
      <c r="W33" s="17"/>
      <c r="X33" s="17"/>
      <c r="Y33" s="17"/>
      <c r="Z33" s="17"/>
      <c r="AA33" s="17"/>
      <c r="AB33" s="17"/>
    </row>
    <row r="34" spans="2:28" s="5" customFormat="1" ht="23.25" customHeight="1" x14ac:dyDescent="0.25">
      <c r="H34" s="38">
        <f t="shared" si="7"/>
        <v>0.7</v>
      </c>
      <c r="I34" s="39"/>
      <c r="L34" s="17" t="s">
        <v>81</v>
      </c>
      <c r="M34" s="17">
        <v>7</v>
      </c>
      <c r="N34" s="17"/>
      <c r="O34" s="17"/>
      <c r="P34" s="17"/>
      <c r="Q34" s="17"/>
      <c r="R34" s="17"/>
      <c r="S34" s="17"/>
      <c r="T34" s="17"/>
      <c r="U34" s="17"/>
      <c r="V34" s="17"/>
      <c r="W34" s="17"/>
      <c r="X34" s="17"/>
      <c r="Y34" s="17"/>
      <c r="Z34" s="17"/>
      <c r="AA34" s="17"/>
      <c r="AB34" s="17"/>
    </row>
    <row r="35" spans="2:28" s="5" customFormat="1" ht="23.25" customHeight="1" x14ac:dyDescent="0.25">
      <c r="H35" s="38">
        <f t="shared" si="7"/>
        <v>0.5</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2</v>
      </c>
      <c r="I36" s="40"/>
      <c r="L36" s="17" t="s">
        <v>83</v>
      </c>
      <c r="M36" s="17">
        <v>-15</v>
      </c>
      <c r="N36" s="17"/>
      <c r="O36" s="17"/>
      <c r="P36" s="17"/>
      <c r="Q36" s="17"/>
      <c r="R36" s="17"/>
      <c r="S36" s="17"/>
      <c r="T36" s="17"/>
      <c r="U36" s="17"/>
      <c r="V36" s="17"/>
      <c r="W36" s="17"/>
      <c r="X36" s="17"/>
      <c r="Y36" s="17"/>
      <c r="Z36" s="17"/>
      <c r="AA36" s="17"/>
      <c r="AB36" s="17"/>
    </row>
    <row r="37" spans="2:28" s="5" customFormat="1" ht="23.25" customHeight="1" x14ac:dyDescent="0.25">
      <c r="H37" s="38">
        <f t="shared" si="7"/>
        <v>0.2</v>
      </c>
      <c r="I37" s="40"/>
      <c r="L37" s="17" t="s">
        <v>84</v>
      </c>
      <c r="M37" s="17">
        <v>18</v>
      </c>
      <c r="N37" s="17"/>
      <c r="O37" s="17"/>
      <c r="P37" s="17"/>
      <c r="Q37" s="17"/>
      <c r="R37" s="17"/>
      <c r="S37" s="17"/>
      <c r="T37" s="17"/>
      <c r="U37" s="17"/>
      <c r="V37" s="17"/>
      <c r="W37" s="17"/>
      <c r="X37" s="17"/>
      <c r="Y37" s="17"/>
      <c r="Z37" s="17"/>
      <c r="AA37" s="17"/>
      <c r="AB37" s="17"/>
    </row>
    <row r="38" spans="2:28" s="5" customFormat="1" ht="23.25" customHeight="1" x14ac:dyDescent="0.25">
      <c r="H38" s="38">
        <f t="shared" si="7"/>
        <v>0.9</v>
      </c>
      <c r="I38" s="39"/>
      <c r="L38" s="17" t="s">
        <v>85</v>
      </c>
      <c r="M38" s="17">
        <v>14</v>
      </c>
      <c r="N38" s="17"/>
      <c r="O38" s="17"/>
      <c r="P38" s="17"/>
      <c r="Q38" s="17"/>
      <c r="R38" s="17"/>
      <c r="S38" s="17"/>
      <c r="T38" s="17"/>
      <c r="U38" s="17"/>
      <c r="V38" s="17"/>
      <c r="W38" s="17"/>
      <c r="X38" s="17"/>
      <c r="Y38" s="17"/>
      <c r="Z38" s="17"/>
      <c r="AA38" s="17"/>
      <c r="AB38" s="17"/>
    </row>
    <row r="39" spans="2:28" s="5" customFormat="1" ht="23.25" customHeight="1" x14ac:dyDescent="0.25">
      <c r="H39" s="38">
        <f t="shared" si="7"/>
        <v>-0.8</v>
      </c>
      <c r="I39" s="39"/>
      <c r="L39" s="17" t="s">
        <v>86</v>
      </c>
      <c r="M39" s="17">
        <v>13</v>
      </c>
      <c r="N39" s="17"/>
      <c r="O39" s="17"/>
      <c r="P39" s="17"/>
      <c r="Q39" s="17"/>
      <c r="R39" s="17"/>
      <c r="S39" s="17"/>
      <c r="T39" s="17"/>
      <c r="U39" s="17"/>
      <c r="V39" s="17"/>
      <c r="W39" s="17"/>
      <c r="X39" s="17"/>
      <c r="Y39" s="17"/>
      <c r="Z39" s="17"/>
      <c r="AA39" s="17"/>
      <c r="AB39" s="17"/>
    </row>
    <row r="40" spans="2:28" s="5" customFormat="1" ht="23.25" customHeight="1" x14ac:dyDescent="0.25">
      <c r="H40" s="38">
        <f t="shared" si="7"/>
        <v>-1.5</v>
      </c>
      <c r="I40" s="39"/>
      <c r="L40" s="17" t="s">
        <v>87</v>
      </c>
      <c r="M40" s="17">
        <v>14</v>
      </c>
      <c r="N40" s="17"/>
      <c r="O40" s="17"/>
      <c r="P40" s="17"/>
      <c r="Q40" s="17"/>
      <c r="R40" s="17"/>
      <c r="S40" s="17"/>
      <c r="T40" s="17"/>
      <c r="U40" s="17"/>
      <c r="V40" s="17"/>
      <c r="W40" s="17"/>
      <c r="X40" s="17"/>
      <c r="Y40" s="17"/>
      <c r="Z40" s="17"/>
      <c r="AA40" s="17"/>
      <c r="AB40" s="17"/>
    </row>
    <row r="41" spans="2:28" s="5" customFormat="1" ht="23.25" customHeight="1" x14ac:dyDescent="0.25">
      <c r="H41" s="38">
        <f t="shared" si="7"/>
        <v>-1.4</v>
      </c>
      <c r="I41" s="39"/>
      <c r="L41" s="17" t="s">
        <v>88</v>
      </c>
      <c r="M41" s="17">
        <v>5</v>
      </c>
      <c r="N41" s="17"/>
      <c r="O41" s="17"/>
      <c r="P41" s="17"/>
      <c r="Q41" s="17"/>
      <c r="R41" s="17"/>
      <c r="S41" s="17"/>
      <c r="T41" s="17"/>
      <c r="U41" s="17"/>
      <c r="V41" s="17"/>
      <c r="W41" s="17"/>
      <c r="X41" s="17"/>
      <c r="Y41" s="17"/>
      <c r="Z41" s="17"/>
      <c r="AA41" s="17"/>
      <c r="AB41" s="17"/>
    </row>
    <row r="42" spans="2:28" s="5" customFormat="1" ht="23.25" customHeight="1" x14ac:dyDescent="0.25">
      <c r="H42" s="38">
        <f t="shared" si="7"/>
        <v>0.7</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-8</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20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16 métiers. À l'inverse, 4 métiers ne semblent pas du tout en tension (indicateur inférieur à -1). Dans ce domaine, l'indicateur de tension est de 1,8.</v>
      </c>
      <c r="C45" s="96"/>
      <c r="D45" s="96"/>
      <c r="E45" s="96"/>
      <c r="F45" s="96"/>
      <c r="G45" s="96"/>
      <c r="H45" s="96"/>
      <c r="J45" s="36"/>
      <c r="K45" s="36"/>
      <c r="L45" s="17" t="s">
        <v>92</v>
      </c>
      <c r="M45" s="17">
        <v>9</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Lisieux</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207</v>
      </c>
      <c r="C51" s="60">
        <v>5</v>
      </c>
      <c r="D51" s="60">
        <v>3</v>
      </c>
      <c r="E51" s="60">
        <v>3</v>
      </c>
      <c r="F51" s="60">
        <v>5</v>
      </c>
      <c r="G51" s="60">
        <v>4</v>
      </c>
      <c r="H51" s="60">
        <v>2</v>
      </c>
      <c r="L51" s="17"/>
      <c r="M51" s="17"/>
      <c r="N51" s="17"/>
      <c r="O51" s="17"/>
      <c r="P51" s="17"/>
      <c r="Q51" s="17"/>
    </row>
    <row r="52" spans="1:17" ht="24.75" customHeight="1" x14ac:dyDescent="0.25">
      <c r="A52" s="57" t="s">
        <v>27</v>
      </c>
      <c r="B52" s="61" t="s">
        <v>215</v>
      </c>
      <c r="C52" s="62">
        <v>5</v>
      </c>
      <c r="D52" s="62">
        <v>4</v>
      </c>
      <c r="E52" s="62">
        <v>4</v>
      </c>
      <c r="F52" s="62">
        <v>3</v>
      </c>
      <c r="G52" s="62">
        <v>3</v>
      </c>
      <c r="H52" s="62">
        <v>2</v>
      </c>
      <c r="L52" s="17"/>
      <c r="M52" s="17"/>
      <c r="N52" s="17"/>
      <c r="O52" s="17"/>
      <c r="P52" s="17"/>
      <c r="Q52" s="17"/>
    </row>
    <row r="53" spans="1:17" ht="24.75" customHeight="1" x14ac:dyDescent="0.25">
      <c r="A53" s="57" t="s">
        <v>25</v>
      </c>
      <c r="B53" s="61" t="s">
        <v>229</v>
      </c>
      <c r="C53" s="62">
        <v>5</v>
      </c>
      <c r="D53" s="62">
        <v>4</v>
      </c>
      <c r="E53" s="62">
        <v>4</v>
      </c>
      <c r="F53" s="62">
        <v>1</v>
      </c>
      <c r="G53" s="62">
        <v>3</v>
      </c>
      <c r="H53" s="62">
        <v>3</v>
      </c>
      <c r="L53" s="17"/>
      <c r="M53" s="17"/>
      <c r="N53" s="17"/>
      <c r="O53" s="17"/>
      <c r="P53" s="17"/>
      <c r="Q53" s="17"/>
    </row>
    <row r="54" spans="1:17" ht="24.75" customHeight="1" x14ac:dyDescent="0.25">
      <c r="A54" s="57" t="s">
        <v>24</v>
      </c>
      <c r="B54" s="61" t="s">
        <v>169</v>
      </c>
      <c r="C54" s="62">
        <v>5</v>
      </c>
      <c r="D54" s="62">
        <v>3</v>
      </c>
      <c r="E54" s="62">
        <v>3</v>
      </c>
      <c r="F54" s="62">
        <v>3</v>
      </c>
      <c r="G54" s="62">
        <v>2</v>
      </c>
      <c r="H54" s="62">
        <v>2</v>
      </c>
      <c r="L54" s="17"/>
      <c r="M54" s="17"/>
      <c r="N54" s="17"/>
      <c r="O54" s="17"/>
      <c r="P54" s="17"/>
      <c r="Q54" s="17"/>
    </row>
    <row r="55" spans="1:17" ht="24.75" customHeight="1" x14ac:dyDescent="0.25">
      <c r="A55" s="57" t="s">
        <v>23</v>
      </c>
      <c r="B55" s="61" t="s">
        <v>244</v>
      </c>
      <c r="C55" s="62">
        <v>5</v>
      </c>
      <c r="D55" s="62">
        <v>4</v>
      </c>
      <c r="E55" s="62">
        <v>2</v>
      </c>
      <c r="F55" s="62">
        <v>3</v>
      </c>
      <c r="G55" s="62">
        <v>3</v>
      </c>
      <c r="H55" s="62">
        <v>3</v>
      </c>
      <c r="L55" s="17"/>
      <c r="M55" s="17"/>
      <c r="N55" s="17"/>
      <c r="O55" s="17"/>
      <c r="P55" s="17"/>
      <c r="Q55" s="17"/>
    </row>
    <row r="56" spans="1:17" ht="24.75" customHeight="1" x14ac:dyDescent="0.25">
      <c r="A56" s="57" t="s">
        <v>22</v>
      </c>
      <c r="B56" s="61" t="s">
        <v>237</v>
      </c>
      <c r="C56" s="62">
        <v>5</v>
      </c>
      <c r="D56" s="62">
        <v>1</v>
      </c>
      <c r="E56" s="62">
        <v>1</v>
      </c>
      <c r="F56" s="62">
        <v>1</v>
      </c>
      <c r="G56" s="62">
        <v>4</v>
      </c>
      <c r="H56" s="62">
        <v>1</v>
      </c>
      <c r="L56" s="17"/>
      <c r="M56" s="17"/>
      <c r="N56" s="17"/>
      <c r="O56" s="17"/>
      <c r="P56" s="17"/>
      <c r="Q56" s="17"/>
    </row>
    <row r="57" spans="1:17" ht="24.75" customHeight="1" x14ac:dyDescent="0.25">
      <c r="A57" s="57" t="s">
        <v>21</v>
      </c>
      <c r="B57" s="61" t="s">
        <v>235</v>
      </c>
      <c r="C57" s="62">
        <v>5</v>
      </c>
      <c r="D57" s="62">
        <v>1</v>
      </c>
      <c r="E57" s="62">
        <v>1</v>
      </c>
      <c r="F57" s="62">
        <v>3</v>
      </c>
      <c r="G57" s="62">
        <v>2</v>
      </c>
      <c r="H57" s="62">
        <v>2</v>
      </c>
      <c r="L57" s="17"/>
      <c r="M57" s="17"/>
      <c r="N57" s="17"/>
      <c r="O57" s="17"/>
      <c r="P57" s="17"/>
      <c r="Q57" s="17"/>
    </row>
    <row r="58" spans="1:17" ht="24.75" customHeight="1" x14ac:dyDescent="0.25">
      <c r="A58" s="57" t="s">
        <v>20</v>
      </c>
      <c r="B58" s="61" t="s">
        <v>193</v>
      </c>
      <c r="C58" s="62">
        <v>5</v>
      </c>
      <c r="D58" s="62">
        <v>5</v>
      </c>
      <c r="E58" s="62">
        <v>3</v>
      </c>
      <c r="F58" s="62">
        <v>4</v>
      </c>
      <c r="G58" s="62">
        <v>5</v>
      </c>
      <c r="H58" s="62">
        <v>2</v>
      </c>
      <c r="L58" s="17"/>
      <c r="M58" s="17"/>
      <c r="N58" s="17"/>
      <c r="O58" s="17"/>
      <c r="P58" s="17"/>
      <c r="Q58" s="17"/>
    </row>
    <row r="59" spans="1:17" ht="24.75" customHeight="1" x14ac:dyDescent="0.25">
      <c r="A59" s="57" t="s">
        <v>19</v>
      </c>
      <c r="B59" s="61" t="s">
        <v>269</v>
      </c>
      <c r="C59" s="62">
        <v>3</v>
      </c>
      <c r="D59" s="62">
        <v>1</v>
      </c>
      <c r="E59" s="62">
        <v>2</v>
      </c>
      <c r="F59" s="62">
        <v>1</v>
      </c>
      <c r="G59" s="62">
        <v>3</v>
      </c>
      <c r="H59" s="62">
        <v>1</v>
      </c>
      <c r="L59" s="17"/>
      <c r="M59" s="17"/>
      <c r="N59" s="17"/>
      <c r="O59" s="17"/>
      <c r="P59" s="17"/>
      <c r="Q59" s="17"/>
    </row>
    <row r="60" spans="1:17" ht="24.75" customHeight="1" x14ac:dyDescent="0.25">
      <c r="A60" s="57" t="s">
        <v>18</v>
      </c>
      <c r="B60" s="61" t="s">
        <v>282</v>
      </c>
      <c r="C60" s="62">
        <v>2</v>
      </c>
      <c r="D60" s="62">
        <v>2</v>
      </c>
      <c r="E60" s="62">
        <v>5</v>
      </c>
      <c r="F60" s="62">
        <v>1</v>
      </c>
      <c r="G60" s="62">
        <v>2</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Lisieux</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Installation d'équipements sanitaires et thermiques </v>
      </c>
      <c r="C69" s="63">
        <f>IF(N69=". ",0,IF(AND(N69&gt;0,N69&lt;5),"ND",N69))</f>
        <v>13</v>
      </c>
      <c r="D69" s="58">
        <f>IF(O69=". ",0,IF(AND(O69&gt;0,O69&lt;5),"ND",O69))</f>
        <v>28</v>
      </c>
      <c r="E69" s="64">
        <f t="shared" ref="E69:E78" si="9">IF(P69=". ",0,P69)</f>
        <v>178</v>
      </c>
      <c r="F69" s="65">
        <f>IF(OR(R69=0,R69=". "),"-",IF(P69=". ",0,P69)/R69-1)</f>
        <v>1.4722222222222223</v>
      </c>
      <c r="G69" s="58">
        <f>IF(Q69=". ",0,Q69)</f>
        <v>6</v>
      </c>
      <c r="H69" s="66">
        <f>IF(OR(S69=0,S69=". "),"-",IF(P69=". ",0,P69)/S69)</f>
        <v>4.2380952380952381</v>
      </c>
      <c r="L69" s="17"/>
      <c r="M69" s="17" t="s">
        <v>207</v>
      </c>
      <c r="N69" s="17">
        <v>13</v>
      </c>
      <c r="O69" s="17">
        <v>28</v>
      </c>
      <c r="P69" s="17">
        <v>178</v>
      </c>
      <c r="Q69" s="17">
        <v>6</v>
      </c>
      <c r="R69" s="17">
        <v>72</v>
      </c>
      <c r="S69" s="17">
        <v>42</v>
      </c>
    </row>
    <row r="70" spans="1:19" ht="24.75" customHeight="1" x14ac:dyDescent="0.25">
      <c r="A70" s="57" t="s">
        <v>27</v>
      </c>
      <c r="B70" s="61" t="str">
        <f t="shared" si="8"/>
        <v xml:space="preserve">Montage d'agencements </v>
      </c>
      <c r="C70" s="67">
        <f t="shared" ref="C70:D78" si="10">IF(N70=". ",0,IF(AND(N70&gt;0,N70&lt;5),"ND",N70))</f>
        <v>15</v>
      </c>
      <c r="D70" s="68">
        <f t="shared" si="10"/>
        <v>22</v>
      </c>
      <c r="E70" s="69">
        <f t="shared" si="9"/>
        <v>89</v>
      </c>
      <c r="F70" s="70">
        <f t="shared" ref="F70:F78" si="11">IF(OR(R70=0,R70=". "),"-",IF(P70=". ",0,P70)/R70-1)</f>
        <v>0.18666666666666676</v>
      </c>
      <c r="G70" s="68">
        <f t="shared" ref="G70:G78" si="12">IF(Q70=". ",0,Q70)</f>
        <v>2</v>
      </c>
      <c r="H70" s="71">
        <f t="shared" ref="H70:H78" si="13">IF(OR(S70=0,S70=". "),"-",IF(P70=". ",0,P70)/S70)</f>
        <v>2.0227272727272729</v>
      </c>
      <c r="L70" s="17"/>
      <c r="M70" s="17" t="s">
        <v>215</v>
      </c>
      <c r="N70" s="17">
        <v>15</v>
      </c>
      <c r="O70" s="17">
        <v>22</v>
      </c>
      <c r="P70" s="17">
        <v>89</v>
      </c>
      <c r="Q70" s="17">
        <v>2</v>
      </c>
      <c r="R70" s="17">
        <v>75</v>
      </c>
      <c r="S70" s="17">
        <v>44</v>
      </c>
    </row>
    <row r="71" spans="1:19" ht="24.75" customHeight="1" x14ac:dyDescent="0.25">
      <c r="A71" s="57" t="s">
        <v>25</v>
      </c>
      <c r="B71" s="61" t="str">
        <f t="shared" si="8"/>
        <v xml:space="preserve">Réalisation de menuiserie bois et tonnellerie </v>
      </c>
      <c r="C71" s="67">
        <f t="shared" si="10"/>
        <v>27</v>
      </c>
      <c r="D71" s="68">
        <f t="shared" si="10"/>
        <v>53</v>
      </c>
      <c r="E71" s="69">
        <f t="shared" si="9"/>
        <v>173</v>
      </c>
      <c r="F71" s="70">
        <f t="shared" si="11"/>
        <v>0.36220472440944884</v>
      </c>
      <c r="G71" s="68">
        <f t="shared" si="12"/>
        <v>3</v>
      </c>
      <c r="H71" s="71">
        <f t="shared" si="13"/>
        <v>2.9827586206896552</v>
      </c>
      <c r="L71" s="17"/>
      <c r="M71" s="17" t="s">
        <v>229</v>
      </c>
      <c r="N71" s="17">
        <v>27</v>
      </c>
      <c r="O71" s="17">
        <v>53</v>
      </c>
      <c r="P71" s="17">
        <v>173</v>
      </c>
      <c r="Q71" s="17">
        <v>3</v>
      </c>
      <c r="R71" s="17">
        <v>127</v>
      </c>
      <c r="S71" s="17">
        <v>58</v>
      </c>
    </row>
    <row r="72" spans="1:19" ht="24.75" customHeight="1" x14ac:dyDescent="0.25">
      <c r="A72" s="57" t="s">
        <v>24</v>
      </c>
      <c r="B72" s="61" t="str">
        <f t="shared" si="8"/>
        <v xml:space="preserve">Téléconseil et télévente </v>
      </c>
      <c r="C72" s="67">
        <f t="shared" si="10"/>
        <v>15</v>
      </c>
      <c r="D72" s="68">
        <f t="shared" si="10"/>
        <v>25</v>
      </c>
      <c r="E72" s="69">
        <f t="shared" si="9"/>
        <v>64</v>
      </c>
      <c r="F72" s="70">
        <f t="shared" si="11"/>
        <v>-0.11111111111111116</v>
      </c>
      <c r="G72" s="68">
        <f t="shared" si="12"/>
        <v>1</v>
      </c>
      <c r="H72" s="71">
        <f t="shared" si="13"/>
        <v>2.2857142857142856</v>
      </c>
      <c r="L72" s="17"/>
      <c r="M72" s="17" t="s">
        <v>169</v>
      </c>
      <c r="N72" s="17">
        <v>15</v>
      </c>
      <c r="O72" s="17">
        <v>25</v>
      </c>
      <c r="P72" s="17">
        <v>64</v>
      </c>
      <c r="Q72" s="17">
        <v>1</v>
      </c>
      <c r="R72" s="17">
        <v>72</v>
      </c>
      <c r="S72" s="17">
        <v>28</v>
      </c>
    </row>
    <row r="73" spans="1:19" ht="24.75" customHeight="1" x14ac:dyDescent="0.25">
      <c r="A73" s="57" t="s">
        <v>23</v>
      </c>
      <c r="B73" s="61" t="str">
        <f t="shared" si="8"/>
        <v xml:space="preserve">Pose de fermetures menuisées </v>
      </c>
      <c r="C73" s="67">
        <f t="shared" si="10"/>
        <v>12</v>
      </c>
      <c r="D73" s="68">
        <f t="shared" si="10"/>
        <v>22</v>
      </c>
      <c r="E73" s="69">
        <f t="shared" si="9"/>
        <v>87</v>
      </c>
      <c r="F73" s="70">
        <f t="shared" si="11"/>
        <v>0.44999999999999996</v>
      </c>
      <c r="G73" s="68">
        <f t="shared" si="12"/>
        <v>3</v>
      </c>
      <c r="H73" s="71">
        <f t="shared" si="13"/>
        <v>2.2307692307692308</v>
      </c>
      <c r="L73" s="17"/>
      <c r="M73" s="17" t="s">
        <v>244</v>
      </c>
      <c r="N73" s="17">
        <v>12</v>
      </c>
      <c r="O73" s="17">
        <v>22</v>
      </c>
      <c r="P73" s="17">
        <v>87</v>
      </c>
      <c r="Q73" s="17">
        <v>3</v>
      </c>
      <c r="R73" s="17">
        <v>60</v>
      </c>
      <c r="S73" s="17">
        <v>39</v>
      </c>
    </row>
    <row r="74" spans="1:19" ht="24.75" customHeight="1" x14ac:dyDescent="0.25">
      <c r="A74" s="57" t="s">
        <v>22</v>
      </c>
      <c r="B74" s="61" t="str">
        <f t="shared" si="8"/>
        <v xml:space="preserve">Management des ressources humaines </v>
      </c>
      <c r="C74" s="67">
        <f t="shared" si="10"/>
        <v>11</v>
      </c>
      <c r="D74" s="68">
        <f t="shared" si="10"/>
        <v>18</v>
      </c>
      <c r="E74" s="69">
        <f t="shared" si="9"/>
        <v>7</v>
      </c>
      <c r="F74" s="70">
        <f t="shared" si="11"/>
        <v>-0.41666666666666663</v>
      </c>
      <c r="G74" s="68">
        <f t="shared" si="12"/>
        <v>1</v>
      </c>
      <c r="H74" s="71">
        <f t="shared" si="13"/>
        <v>0.53846153846153844</v>
      </c>
      <c r="L74" s="17"/>
      <c r="M74" s="17" t="s">
        <v>237</v>
      </c>
      <c r="N74" s="17">
        <v>11</v>
      </c>
      <c r="O74" s="17">
        <v>18</v>
      </c>
      <c r="P74" s="17">
        <v>7</v>
      </c>
      <c r="Q74" s="17">
        <v>1</v>
      </c>
      <c r="R74" s="17">
        <v>12</v>
      </c>
      <c r="S74" s="17">
        <v>13</v>
      </c>
    </row>
    <row r="75" spans="1:19" ht="24.75" customHeight="1" x14ac:dyDescent="0.25">
      <c r="A75" s="57" t="s">
        <v>21</v>
      </c>
      <c r="B75" s="61" t="str">
        <f t="shared" si="8"/>
        <v xml:space="preserve">Formation professionnelle </v>
      </c>
      <c r="C75" s="67">
        <f t="shared" si="10"/>
        <v>15</v>
      </c>
      <c r="D75" s="68">
        <f t="shared" si="10"/>
        <v>49</v>
      </c>
      <c r="E75" s="69">
        <f t="shared" si="9"/>
        <v>29</v>
      </c>
      <c r="F75" s="70">
        <f t="shared" si="11"/>
        <v>-0.1470588235294118</v>
      </c>
      <c r="G75" s="68">
        <f t="shared" si="12"/>
        <v>5</v>
      </c>
      <c r="H75" s="71">
        <f t="shared" si="13"/>
        <v>0.80555555555555558</v>
      </c>
      <c r="L75" s="17"/>
      <c r="M75" s="17" t="s">
        <v>235</v>
      </c>
      <c r="N75" s="17">
        <v>15</v>
      </c>
      <c r="O75" s="17">
        <v>49</v>
      </c>
      <c r="P75" s="17">
        <v>29</v>
      </c>
      <c r="Q75" s="17">
        <v>5</v>
      </c>
      <c r="R75" s="17">
        <v>34</v>
      </c>
      <c r="S75" s="17">
        <v>36</v>
      </c>
    </row>
    <row r="76" spans="1:19" ht="24.75" customHeight="1" x14ac:dyDescent="0.25">
      <c r="A76" s="57" t="s">
        <v>20</v>
      </c>
      <c r="B76" s="61" t="str">
        <f t="shared" si="8"/>
        <v xml:space="preserve">Personnel de cuisine </v>
      </c>
      <c r="C76" s="67">
        <f t="shared" si="10"/>
        <v>50</v>
      </c>
      <c r="D76" s="68">
        <f t="shared" si="10"/>
        <v>140</v>
      </c>
      <c r="E76" s="69">
        <f t="shared" si="9"/>
        <v>644</v>
      </c>
      <c r="F76" s="70">
        <f t="shared" si="11"/>
        <v>0.46031746031746024</v>
      </c>
      <c r="G76" s="68">
        <f t="shared" si="12"/>
        <v>44</v>
      </c>
      <c r="H76" s="71">
        <f t="shared" si="13"/>
        <v>2.3763837638376382</v>
      </c>
      <c r="L76" s="17"/>
      <c r="M76" s="17" t="s">
        <v>193</v>
      </c>
      <c r="N76" s="17">
        <v>50</v>
      </c>
      <c r="O76" s="17">
        <v>140</v>
      </c>
      <c r="P76" s="17">
        <v>644</v>
      </c>
      <c r="Q76" s="17">
        <v>44</v>
      </c>
      <c r="R76" s="17">
        <v>441</v>
      </c>
      <c r="S76" s="17">
        <v>271</v>
      </c>
    </row>
    <row r="77" spans="1:19" ht="24.75" customHeight="1" x14ac:dyDescent="0.25">
      <c r="A77" s="57" t="s">
        <v>19</v>
      </c>
      <c r="B77" s="61" t="str">
        <f t="shared" si="8"/>
        <v xml:space="preserve">Assistanat de direction </v>
      </c>
      <c r="C77" s="67">
        <f t="shared" si="10"/>
        <v>24</v>
      </c>
      <c r="D77" s="68">
        <f t="shared" si="10"/>
        <v>46</v>
      </c>
      <c r="E77" s="69">
        <f t="shared" si="9"/>
        <v>10</v>
      </c>
      <c r="F77" s="70">
        <f t="shared" si="11"/>
        <v>-0.2857142857142857</v>
      </c>
      <c r="G77" s="68">
        <f t="shared" si="12"/>
        <v>1</v>
      </c>
      <c r="H77" s="71">
        <f t="shared" si="13"/>
        <v>0.23255813953488372</v>
      </c>
      <c r="L77" s="17"/>
      <c r="M77" s="17" t="s">
        <v>269</v>
      </c>
      <c r="N77" s="17">
        <v>24</v>
      </c>
      <c r="O77" s="17">
        <v>46</v>
      </c>
      <c r="P77" s="17">
        <v>10</v>
      </c>
      <c r="Q77" s="17">
        <v>1</v>
      </c>
      <c r="R77" s="17">
        <v>14</v>
      </c>
      <c r="S77" s="17">
        <v>43</v>
      </c>
    </row>
    <row r="78" spans="1:19" ht="24.75" customHeight="1" x14ac:dyDescent="0.25">
      <c r="A78" s="57" t="s">
        <v>18</v>
      </c>
      <c r="B78" s="61" t="str">
        <f t="shared" si="8"/>
        <v xml:space="preserve">Management d'hôtel-restaurant </v>
      </c>
      <c r="C78" s="67">
        <f t="shared" si="10"/>
        <v>20</v>
      </c>
      <c r="D78" s="68">
        <f t="shared" si="10"/>
        <v>53</v>
      </c>
      <c r="E78" s="69">
        <f t="shared" si="9"/>
        <v>15</v>
      </c>
      <c r="F78" s="70">
        <f t="shared" si="11"/>
        <v>4</v>
      </c>
      <c r="G78" s="68">
        <f t="shared" si="12"/>
        <v>0</v>
      </c>
      <c r="H78" s="71">
        <f t="shared" si="13"/>
        <v>0.27777777777777779</v>
      </c>
      <c r="L78" s="17"/>
      <c r="M78" s="17" t="s">
        <v>282</v>
      </c>
      <c r="N78" s="17">
        <v>20</v>
      </c>
      <c r="O78" s="17">
        <v>53</v>
      </c>
      <c r="P78" s="17">
        <v>15</v>
      </c>
      <c r="Q78" s="17" t="s">
        <v>95</v>
      </c>
      <c r="R78" s="17">
        <v>3</v>
      </c>
      <c r="S78" s="17">
        <v>54</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89" priority="6" operator="equal">
      <formula>5</formula>
    </cfRule>
    <cfRule type="cellIs" dxfId="88" priority="7" operator="equal">
      <formula>4</formula>
    </cfRule>
    <cfRule type="cellIs" dxfId="87" priority="8" operator="equal">
      <formula>3</formula>
    </cfRule>
    <cfRule type="cellIs" dxfId="86" priority="9" operator="equal">
      <formula>2</formula>
    </cfRule>
    <cfRule type="cellIs" dxfId="85" priority="10" operator="equal">
      <formula>1</formula>
    </cfRule>
  </conditionalFormatting>
  <conditionalFormatting sqref="F51:F60">
    <cfRule type="cellIs" dxfId="84" priority="1" operator="equal">
      <formula>5</formula>
    </cfRule>
    <cfRule type="cellIs" dxfId="83" priority="2" operator="equal">
      <formula>4</formula>
    </cfRule>
    <cfRule type="cellIs" dxfId="82" priority="3" operator="equal">
      <formula>3</formula>
    </cfRule>
    <cfRule type="cellIs" dxfId="81" priority="4" operator="equal">
      <formula>2</formula>
    </cfRule>
    <cfRule type="cellIs" dxfId="80" priority="5" operator="equal">
      <formula>1</formula>
    </cfRule>
  </conditionalFormatting>
  <pageMargins left="0.25" right="0.25" top="0.75" bottom="0.75" header="0.3" footer="0.3"/>
  <pageSetup paperSize="9" orientation="portrait" verticalDpi="1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159</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18</v>
      </c>
      <c r="N17" s="5">
        <v>3</v>
      </c>
      <c r="O17" s="5">
        <v>4</v>
      </c>
      <c r="P17" s="5">
        <v>5</v>
      </c>
      <c r="Q17" s="5">
        <v>0</v>
      </c>
      <c r="R17" s="22">
        <f>Q17/SUM(M17:Q17)+0.0000001</f>
        <v>9.9999999999999995E-8</v>
      </c>
      <c r="S17" s="11" t="s">
        <v>3</v>
      </c>
      <c r="T17" s="17">
        <v>1</v>
      </c>
      <c r="U17" s="21">
        <f>LARGE($R$17:$R$30,T17)</f>
        <v>0.21052691578947366</v>
      </c>
      <c r="V17" s="17" t="str">
        <f>VLOOKUP(U17,$R$17:$S$30,2,FALSE)</f>
        <v>Construction, bâtiment et travaux publics</v>
      </c>
      <c r="W17" s="41">
        <f>VLOOKUP(VLOOKUP(V17,$T$2:$U$15,2,FALSE),$L$17:$Q$31,2,FALSE)</f>
        <v>10</v>
      </c>
      <c r="X17" s="41">
        <f>VLOOKUP(VLOOKUP(V17,$T$2:$U$15,2,FALSE),$L$17:$Q$31,3,FALSE)</f>
        <v>0</v>
      </c>
      <c r="Y17" s="41">
        <f>VLOOKUP(VLOOKUP(V17,$T$2:$U$15,2,FALSE),$L$17:$Q$31,4,FALSE)</f>
        <v>3</v>
      </c>
      <c r="Z17" s="41">
        <f t="shared" ref="Z17:Z30" si="0">VLOOKUP(VLOOKUP(V17,$T$2:$U$15,2,FALSE),$L$17:$Q$31,5,FALSE)</f>
        <v>17</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14</v>
      </c>
      <c r="N18" s="17">
        <v>1</v>
      </c>
      <c r="O18" s="17">
        <v>1</v>
      </c>
      <c r="P18" s="17">
        <v>2</v>
      </c>
      <c r="Q18" s="17">
        <v>1</v>
      </c>
      <c r="R18" s="22">
        <f>Q18/SUM(M18:Q18)+0.0000002</f>
        <v>5.2631778947368417E-2</v>
      </c>
      <c r="S18" s="11" t="s">
        <v>4</v>
      </c>
      <c r="T18" s="17">
        <v>2</v>
      </c>
      <c r="U18" s="21">
        <f t="shared" ref="U18:U30" si="2">LARGE($R$17:$R$30,T18)</f>
        <v>0.187501</v>
      </c>
      <c r="V18" s="17" t="str">
        <f t="shared" ref="V18:V30" si="3">VLOOKUP(U18,$R$17:$S$30,2,FALSE)</f>
        <v>Santé</v>
      </c>
      <c r="W18" s="41">
        <f>VLOOKUP(VLOOKUP(V18,$T$2:$U$15,2,FALSE),$L$17:$Q$30,2,FALSE)</f>
        <v>6</v>
      </c>
      <c r="X18" s="41">
        <f t="shared" ref="X18:X30" si="4">VLOOKUP(VLOOKUP(V18,$T$2:$U$15,2,FALSE),$L$17:$Q$30,3,FALSE)</f>
        <v>2</v>
      </c>
      <c r="Y18" s="41">
        <f t="shared" ref="Y18:Y30" si="5">VLOOKUP(VLOOKUP(V18,$T$2:$U$15,2,FALSE),$L$17:$Q$30,4,FALSE)</f>
        <v>5</v>
      </c>
      <c r="Z18" s="41">
        <f t="shared" si="0"/>
        <v>13</v>
      </c>
      <c r="AA18" s="41">
        <f t="shared" si="1"/>
        <v>6</v>
      </c>
      <c r="AG18" s="25"/>
      <c r="AH18" s="25"/>
      <c r="AI18" s="25"/>
    </row>
    <row r="19" spans="1:35" ht="9.75" customHeight="1" x14ac:dyDescent="0.25">
      <c r="A19" s="94"/>
      <c r="B19" s="94"/>
      <c r="C19" s="94"/>
      <c r="D19" s="94"/>
      <c r="E19" s="94"/>
      <c r="F19" s="94"/>
      <c r="G19" s="94"/>
      <c r="H19" s="94"/>
      <c r="I19" s="25"/>
      <c r="J19" s="25"/>
      <c r="K19" s="11"/>
      <c r="L19" s="17" t="s">
        <v>81</v>
      </c>
      <c r="M19" s="17">
        <v>20</v>
      </c>
      <c r="N19" s="17">
        <v>1</v>
      </c>
      <c r="O19" s="17">
        <v>3</v>
      </c>
      <c r="P19" s="17">
        <v>1</v>
      </c>
      <c r="Q19" s="17">
        <v>0</v>
      </c>
      <c r="R19" s="22">
        <f>Q19/SUM(M19:Q19)+0.0000003</f>
        <v>2.9999999999999999E-7</v>
      </c>
      <c r="S19" s="11" t="s">
        <v>5</v>
      </c>
      <c r="T19" s="17">
        <v>3</v>
      </c>
      <c r="U19" s="21">
        <f t="shared" si="2"/>
        <v>0.17857232857142857</v>
      </c>
      <c r="V19" s="17" t="str">
        <f t="shared" si="3"/>
        <v>Installation et maintenance</v>
      </c>
      <c r="W19" s="41">
        <f t="shared" ref="W19:W30" si="6">VLOOKUP(VLOOKUP(V19,$T$2:$U$15,2,FALSE),$L$17:$Q$30,2,FALSE)</f>
        <v>7</v>
      </c>
      <c r="X19" s="41">
        <f t="shared" si="4"/>
        <v>1</v>
      </c>
      <c r="Y19" s="41">
        <f t="shared" si="5"/>
        <v>2</v>
      </c>
      <c r="Z19" s="41">
        <f t="shared" si="0"/>
        <v>13</v>
      </c>
      <c r="AA19" s="41">
        <f t="shared" si="1"/>
        <v>5</v>
      </c>
      <c r="AG19" s="25"/>
      <c r="AH19" s="25"/>
      <c r="AI19" s="25"/>
    </row>
    <row r="20" spans="1:35" ht="18.75" customHeight="1" x14ac:dyDescent="0.25">
      <c r="E20" s="19"/>
      <c r="I20" s="25"/>
      <c r="J20" s="25"/>
      <c r="K20" s="11"/>
      <c r="L20" s="17" t="s">
        <v>82</v>
      </c>
      <c r="M20" s="17">
        <v>13</v>
      </c>
      <c r="N20" s="17">
        <v>4</v>
      </c>
      <c r="O20" s="17">
        <v>6</v>
      </c>
      <c r="P20" s="17">
        <v>13</v>
      </c>
      <c r="Q20" s="17">
        <v>3</v>
      </c>
      <c r="R20" s="22">
        <f>Q20/SUM(M20:Q20)+0.0000004</f>
        <v>7.6923476923076925E-2</v>
      </c>
      <c r="S20" s="11" t="s">
        <v>6</v>
      </c>
      <c r="T20" s="17">
        <v>4</v>
      </c>
      <c r="U20" s="21">
        <f t="shared" si="2"/>
        <v>0.10810950810810811</v>
      </c>
      <c r="V20" s="17" t="str">
        <f t="shared" si="3"/>
        <v>Transport et logistique</v>
      </c>
      <c r="W20" s="41">
        <f t="shared" si="6"/>
        <v>16</v>
      </c>
      <c r="X20" s="41">
        <f t="shared" si="4"/>
        <v>3</v>
      </c>
      <c r="Y20" s="41">
        <f t="shared" si="5"/>
        <v>5</v>
      </c>
      <c r="Z20" s="41">
        <f t="shared" si="0"/>
        <v>9</v>
      </c>
      <c r="AA20" s="41">
        <f t="shared" si="1"/>
        <v>4</v>
      </c>
      <c r="AG20" s="25"/>
      <c r="AH20" s="25"/>
      <c r="AI20" s="25"/>
    </row>
    <row r="21" spans="1:35" ht="16.5" customHeight="1" x14ac:dyDescent="0.3">
      <c r="B21" s="46" t="s">
        <v>179</v>
      </c>
      <c r="E21" s="19"/>
      <c r="I21" s="25"/>
      <c r="J21" s="25"/>
      <c r="K21" s="11"/>
      <c r="L21" s="17" t="s">
        <v>83</v>
      </c>
      <c r="M21" s="17">
        <v>16</v>
      </c>
      <c r="N21" s="17">
        <v>0</v>
      </c>
      <c r="O21" s="17">
        <v>5</v>
      </c>
      <c r="P21" s="17">
        <v>2</v>
      </c>
      <c r="Q21" s="17">
        <v>0</v>
      </c>
      <c r="R21" s="22">
        <f>Q21/SUM(M21:Q21)+0.0000005</f>
        <v>4.9999999999999998E-7</v>
      </c>
      <c r="S21" s="11" t="s">
        <v>7</v>
      </c>
      <c r="T21" s="17">
        <v>5</v>
      </c>
      <c r="U21" s="21">
        <f t="shared" si="2"/>
        <v>8.5107182978723397E-2</v>
      </c>
      <c r="V21" s="17" t="str">
        <f t="shared" si="3"/>
        <v>Industrie</v>
      </c>
      <c r="W21" s="41">
        <f t="shared" si="6"/>
        <v>31</v>
      </c>
      <c r="X21" s="41">
        <f t="shared" si="4"/>
        <v>3</v>
      </c>
      <c r="Y21" s="41">
        <f t="shared" si="5"/>
        <v>7</v>
      </c>
      <c r="Z21" s="41">
        <f t="shared" si="0"/>
        <v>45</v>
      </c>
      <c r="AA21" s="41">
        <f t="shared" si="1"/>
        <v>8</v>
      </c>
      <c r="AG21" s="25"/>
      <c r="AH21" s="25"/>
      <c r="AI21" s="25"/>
    </row>
    <row r="22" spans="1:35" ht="16.5" customHeight="1" x14ac:dyDescent="0.25">
      <c r="E22" s="19"/>
      <c r="I22" s="25"/>
      <c r="J22" s="25"/>
      <c r="K22" s="11"/>
      <c r="L22" s="17" t="s">
        <v>84</v>
      </c>
      <c r="M22" s="17">
        <v>10</v>
      </c>
      <c r="N22" s="17">
        <v>0</v>
      </c>
      <c r="O22" s="17">
        <v>3</v>
      </c>
      <c r="P22" s="17">
        <v>17</v>
      </c>
      <c r="Q22" s="17">
        <v>8</v>
      </c>
      <c r="R22" s="22">
        <f>Q22/SUM(M22:Q22)+0.0000006</f>
        <v>0.21052691578947366</v>
      </c>
      <c r="S22" s="11" t="s">
        <v>8</v>
      </c>
      <c r="T22" s="17">
        <v>6</v>
      </c>
      <c r="U22" s="21">
        <f t="shared" si="2"/>
        <v>7.6923476923076925E-2</v>
      </c>
      <c r="V22" s="17" t="str">
        <f t="shared" si="3"/>
        <v>Commerce, vente et grande distribution</v>
      </c>
      <c r="W22" s="41">
        <f t="shared" si="6"/>
        <v>13</v>
      </c>
      <c r="X22" s="41">
        <f t="shared" si="4"/>
        <v>4</v>
      </c>
      <c r="Y22" s="41">
        <f t="shared" si="5"/>
        <v>6</v>
      </c>
      <c r="Z22" s="41">
        <f t="shared" si="0"/>
        <v>13</v>
      </c>
      <c r="AA22" s="41">
        <f t="shared" si="1"/>
        <v>3</v>
      </c>
      <c r="AG22" s="25"/>
      <c r="AH22" s="25"/>
      <c r="AI22" s="25"/>
    </row>
    <row r="23" spans="1:35" ht="16.5" customHeight="1" x14ac:dyDescent="0.25">
      <c r="B23" t="s">
        <v>114</v>
      </c>
      <c r="H23" s="95"/>
      <c r="I23" s="25"/>
      <c r="J23" s="25"/>
      <c r="K23" s="11"/>
      <c r="L23" s="17" t="s">
        <v>85</v>
      </c>
      <c r="M23" s="17">
        <v>18</v>
      </c>
      <c r="N23" s="17">
        <v>3</v>
      </c>
      <c r="O23" s="17">
        <v>3</v>
      </c>
      <c r="P23" s="17">
        <v>5</v>
      </c>
      <c r="Q23" s="17">
        <v>1</v>
      </c>
      <c r="R23" s="22">
        <f>Q23/SUM(M23:Q23)+0.0000007</f>
        <v>3.3334033333333332E-2</v>
      </c>
      <c r="S23" s="11" t="s">
        <v>9</v>
      </c>
      <c r="T23" s="17">
        <v>7</v>
      </c>
      <c r="U23" s="21">
        <f t="shared" si="2"/>
        <v>5.2631778947368417E-2</v>
      </c>
      <c r="V23" s="17" t="str">
        <f t="shared" si="3"/>
        <v>Arts et façonnage d'ouvrages d'art</v>
      </c>
      <c r="W23" s="41">
        <f t="shared" si="6"/>
        <v>14</v>
      </c>
      <c r="X23" s="41">
        <f t="shared" si="4"/>
        <v>1</v>
      </c>
      <c r="Y23" s="41">
        <f t="shared" si="5"/>
        <v>1</v>
      </c>
      <c r="Z23" s="41">
        <f t="shared" si="0"/>
        <v>2</v>
      </c>
      <c r="AA23" s="41">
        <f t="shared" si="1"/>
        <v>1</v>
      </c>
      <c r="AG23" s="25"/>
      <c r="AH23" s="25"/>
      <c r="AI23" s="25"/>
    </row>
    <row r="24" spans="1:35" ht="6.75" customHeight="1" x14ac:dyDescent="0.25">
      <c r="H24" s="95"/>
      <c r="I24" s="25"/>
      <c r="J24" s="25"/>
      <c r="K24" s="11"/>
      <c r="L24" s="17" t="s">
        <v>86</v>
      </c>
      <c r="M24" s="17">
        <v>31</v>
      </c>
      <c r="N24" s="17">
        <v>3</v>
      </c>
      <c r="O24" s="17">
        <v>7</v>
      </c>
      <c r="P24" s="17">
        <v>45</v>
      </c>
      <c r="Q24" s="17">
        <v>8</v>
      </c>
      <c r="R24" s="22">
        <f>Q24/SUM(M24:Q24)+0.0000008</f>
        <v>8.5107182978723397E-2</v>
      </c>
      <c r="S24" s="11" t="s">
        <v>1</v>
      </c>
      <c r="T24" s="17">
        <v>8</v>
      </c>
      <c r="U24" s="21">
        <f t="shared" si="2"/>
        <v>4.225462112676056E-2</v>
      </c>
      <c r="V24" s="17" t="str">
        <f t="shared" si="3"/>
        <v>Services à la personne et à la collectivité</v>
      </c>
      <c r="W24" s="41">
        <f t="shared" si="6"/>
        <v>39</v>
      </c>
      <c r="X24" s="41">
        <f t="shared" si="4"/>
        <v>8</v>
      </c>
      <c r="Y24" s="41">
        <f t="shared" si="5"/>
        <v>4</v>
      </c>
      <c r="Z24" s="41">
        <f t="shared" si="0"/>
        <v>17</v>
      </c>
      <c r="AA24" s="41">
        <f t="shared" si="1"/>
        <v>3</v>
      </c>
      <c r="AG24" s="25"/>
      <c r="AH24" s="25"/>
      <c r="AI24" s="25"/>
    </row>
    <row r="25" spans="1:35" ht="12.75" customHeight="1" x14ac:dyDescent="0.25">
      <c r="A25" s="9" t="s">
        <v>36</v>
      </c>
      <c r="B25" s="12" t="s">
        <v>115</v>
      </c>
      <c r="G25" s="33"/>
      <c r="H25" s="95"/>
      <c r="I25" s="25"/>
      <c r="J25" s="25"/>
      <c r="K25" s="11"/>
      <c r="L25" s="17" t="s">
        <v>87</v>
      </c>
      <c r="M25" s="17">
        <v>7</v>
      </c>
      <c r="N25" s="17">
        <v>1</v>
      </c>
      <c r="O25" s="17">
        <v>2</v>
      </c>
      <c r="P25" s="17">
        <v>13</v>
      </c>
      <c r="Q25" s="17">
        <v>5</v>
      </c>
      <c r="R25" s="22">
        <f>Q25/SUM(M25:Q25)+0.0000009</f>
        <v>0.17857232857142857</v>
      </c>
      <c r="S25" s="11" t="s">
        <v>10</v>
      </c>
      <c r="T25" s="17">
        <v>9</v>
      </c>
      <c r="U25" s="21">
        <f t="shared" si="2"/>
        <v>3.3334033333333332E-2</v>
      </c>
      <c r="V25" s="17" t="str">
        <f t="shared" si="3"/>
        <v>Hôtellerie-restauration, tourisme, loisirs et animation</v>
      </c>
      <c r="W25" s="41">
        <f t="shared" si="6"/>
        <v>18</v>
      </c>
      <c r="X25" s="41">
        <f t="shared" si="4"/>
        <v>3</v>
      </c>
      <c r="Y25" s="41">
        <f t="shared" si="5"/>
        <v>3</v>
      </c>
      <c r="Z25" s="41">
        <f t="shared" si="0"/>
        <v>5</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6</v>
      </c>
      <c r="N26" s="17">
        <v>2</v>
      </c>
      <c r="O26" s="17">
        <v>5</v>
      </c>
      <c r="P26" s="17">
        <v>13</v>
      </c>
      <c r="Q26" s="17">
        <v>6</v>
      </c>
      <c r="R26" s="22">
        <f>Q26/SUM(M26:Q26)+0.000001</f>
        <v>0.187501</v>
      </c>
      <c r="S26" s="11" t="s">
        <v>11</v>
      </c>
      <c r="T26" s="17">
        <v>10</v>
      </c>
      <c r="U26" s="21">
        <f t="shared" si="2"/>
        <v>2.2728572727272727E-2</v>
      </c>
      <c r="V26" s="17" t="str">
        <f t="shared" si="3"/>
        <v>Support à l'entreprise</v>
      </c>
      <c r="W26" s="41">
        <f t="shared" si="6"/>
        <v>28</v>
      </c>
      <c r="X26" s="41">
        <f t="shared" si="4"/>
        <v>7</v>
      </c>
      <c r="Y26" s="41">
        <f t="shared" si="5"/>
        <v>5</v>
      </c>
      <c r="Z26" s="41">
        <f t="shared" si="0"/>
        <v>3</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39</v>
      </c>
      <c r="N27" s="17">
        <v>8</v>
      </c>
      <c r="O27" s="17">
        <v>4</v>
      </c>
      <c r="P27" s="17">
        <v>17</v>
      </c>
      <c r="Q27" s="17">
        <v>3</v>
      </c>
      <c r="R27" s="22">
        <f>Q27/SUM(M27:Q27)+0.0000011</f>
        <v>4.225462112676056E-2</v>
      </c>
      <c r="S27" s="11" t="s">
        <v>12</v>
      </c>
      <c r="T27" s="17">
        <v>11</v>
      </c>
      <c r="U27" s="21">
        <f t="shared" si="2"/>
        <v>1.1999999999999999E-6</v>
      </c>
      <c r="V27" s="17" t="str">
        <f t="shared" si="3"/>
        <v>Spectacle</v>
      </c>
      <c r="W27" s="41">
        <f t="shared" si="6"/>
        <v>21</v>
      </c>
      <c r="X27" s="41">
        <f t="shared" si="4"/>
        <v>0</v>
      </c>
      <c r="Y27" s="41">
        <f t="shared" si="5"/>
        <v>0</v>
      </c>
      <c r="Z27" s="41">
        <f t="shared" si="0"/>
        <v>1</v>
      </c>
      <c r="AA27" s="41">
        <f t="shared" si="1"/>
        <v>0</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4.9999999999999998E-7</v>
      </c>
      <c r="V28" s="17" t="str">
        <f t="shared" si="3"/>
        <v>Communication, média et multimédia</v>
      </c>
      <c r="W28" s="41">
        <f t="shared" si="6"/>
        <v>16</v>
      </c>
      <c r="X28" s="41">
        <f t="shared" si="4"/>
        <v>0</v>
      </c>
      <c r="Y28" s="41">
        <f t="shared" si="5"/>
        <v>5</v>
      </c>
      <c r="Z28" s="41">
        <f t="shared" si="0"/>
        <v>2</v>
      </c>
      <c r="AA28" s="41">
        <f t="shared" si="1"/>
        <v>0</v>
      </c>
      <c r="AB28" s="17"/>
    </row>
    <row r="29" spans="1:35" s="5" customFormat="1" ht="23.25" customHeight="1" x14ac:dyDescent="0.25">
      <c r="B29" s="31"/>
      <c r="C29" s="32"/>
      <c r="D29" s="32"/>
      <c r="E29" s="32"/>
      <c r="F29" s="32"/>
      <c r="G29" s="32"/>
      <c r="H29" s="38">
        <f>VLOOKUP(VLOOKUP(V17,$T$2:$U$15,2,FALSE),$L$32:$M$45,2,FALSE)/10</f>
        <v>2.6</v>
      </c>
      <c r="I29" s="39"/>
      <c r="K29" s="31"/>
      <c r="L29" s="17" t="s">
        <v>91</v>
      </c>
      <c r="M29" s="17">
        <v>28</v>
      </c>
      <c r="N29" s="17">
        <v>7</v>
      </c>
      <c r="O29" s="17">
        <v>5</v>
      </c>
      <c r="P29" s="17">
        <v>3</v>
      </c>
      <c r="Q29" s="17">
        <v>1</v>
      </c>
      <c r="R29" s="22">
        <f>Q29/SUM(M29:Q29)+0.0000013</f>
        <v>2.2728572727272727E-2</v>
      </c>
      <c r="S29" s="11" t="s">
        <v>14</v>
      </c>
      <c r="T29" s="17">
        <v>13</v>
      </c>
      <c r="U29" s="21">
        <f t="shared" si="2"/>
        <v>2.9999999999999999E-7</v>
      </c>
      <c r="V29" s="17" t="str">
        <f t="shared" si="3"/>
        <v>Banque, assurance, immobilier</v>
      </c>
      <c r="W29" s="41">
        <f t="shared" si="6"/>
        <v>20</v>
      </c>
      <c r="X29" s="41">
        <f t="shared" si="4"/>
        <v>1</v>
      </c>
      <c r="Y29" s="41">
        <f t="shared" si="5"/>
        <v>3</v>
      </c>
      <c r="Z29" s="41">
        <f t="shared" si="0"/>
        <v>1</v>
      </c>
      <c r="AA29" s="41">
        <f t="shared" si="1"/>
        <v>0</v>
      </c>
      <c r="AB29" s="17"/>
    </row>
    <row r="30" spans="1:35" s="5" customFormat="1" ht="23.25" customHeight="1" x14ac:dyDescent="0.25">
      <c r="B30" s="31"/>
      <c r="C30" s="32"/>
      <c r="D30" s="32"/>
      <c r="E30" s="32"/>
      <c r="F30" s="32"/>
      <c r="G30" s="32"/>
      <c r="H30" s="38">
        <f t="shared" ref="H30:H42" si="7">VLOOKUP(VLOOKUP(V18,$T$2:$U$15,2,FALSE),$L$32:$M$45,2,FALSE)/10</f>
        <v>1.2</v>
      </c>
      <c r="I30" s="39"/>
      <c r="K30" s="31"/>
      <c r="L30" s="17" t="s">
        <v>92</v>
      </c>
      <c r="M30" s="17">
        <v>16</v>
      </c>
      <c r="N30" s="17">
        <v>3</v>
      </c>
      <c r="O30" s="17">
        <v>5</v>
      </c>
      <c r="P30" s="17">
        <v>9</v>
      </c>
      <c r="Q30" s="17">
        <v>4</v>
      </c>
      <c r="R30" s="22">
        <f>Q30/SUM(M30:Q30)+0.0000014</f>
        <v>0.10810950810810811</v>
      </c>
      <c r="S30" s="11" t="s">
        <v>15</v>
      </c>
      <c r="T30" s="17">
        <v>14</v>
      </c>
      <c r="U30" s="21">
        <f t="shared" si="2"/>
        <v>9.9999999999999995E-8</v>
      </c>
      <c r="V30" s="17" t="str">
        <f t="shared" si="3"/>
        <v>Agriculture et pêche, espaces naturels et espaces verts, soins aux animaux</v>
      </c>
      <c r="W30" s="41">
        <f t="shared" si="6"/>
        <v>18</v>
      </c>
      <c r="X30" s="41">
        <f t="shared" si="4"/>
        <v>3</v>
      </c>
      <c r="Y30" s="41">
        <f t="shared" si="5"/>
        <v>4</v>
      </c>
      <c r="Z30" s="41">
        <f t="shared" si="0"/>
        <v>5</v>
      </c>
      <c r="AA30" s="41">
        <f t="shared" si="1"/>
        <v>0</v>
      </c>
      <c r="AB30" s="17"/>
    </row>
    <row r="31" spans="1:35" s="5" customFormat="1" ht="23.25" customHeight="1" x14ac:dyDescent="0.25">
      <c r="H31" s="38">
        <f t="shared" si="7"/>
        <v>1.2</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0.9</v>
      </c>
      <c r="I32" s="39"/>
      <c r="L32" s="17" t="s">
        <v>79</v>
      </c>
      <c r="M32" s="17">
        <v>-1</v>
      </c>
      <c r="N32" s="17"/>
      <c r="O32" s="17"/>
      <c r="P32" s="17"/>
      <c r="Q32" s="17"/>
      <c r="R32" s="17"/>
      <c r="S32" s="17"/>
      <c r="T32" s="17"/>
      <c r="U32" s="17"/>
      <c r="V32" s="17"/>
      <c r="W32" s="17"/>
      <c r="X32" s="17"/>
      <c r="Y32" s="17"/>
      <c r="Z32" s="17"/>
      <c r="AA32" s="17"/>
      <c r="AB32" s="17"/>
    </row>
    <row r="33" spans="2:28" s="5" customFormat="1" ht="23.25" customHeight="1" x14ac:dyDescent="0.25">
      <c r="H33" s="38">
        <f t="shared" si="7"/>
        <v>0.9</v>
      </c>
      <c r="I33" s="39"/>
      <c r="L33" s="17" t="s">
        <v>80</v>
      </c>
      <c r="M33" s="17">
        <v>-1</v>
      </c>
      <c r="N33" s="17"/>
      <c r="O33" s="17"/>
      <c r="P33" s="17"/>
      <c r="Q33" s="17"/>
      <c r="R33" s="17"/>
      <c r="S33" s="17"/>
      <c r="T33" s="17"/>
      <c r="U33" s="17"/>
      <c r="V33" s="17"/>
      <c r="W33" s="17"/>
      <c r="X33" s="17"/>
      <c r="Y33" s="17"/>
      <c r="Z33" s="17"/>
      <c r="AA33" s="17"/>
      <c r="AB33" s="17"/>
    </row>
    <row r="34" spans="2:28" s="5" customFormat="1" ht="23.25" customHeight="1" x14ac:dyDescent="0.25">
      <c r="H34" s="38">
        <f t="shared" si="7"/>
        <v>1.2</v>
      </c>
      <c r="I34" s="39"/>
      <c r="L34" s="17" t="s">
        <v>81</v>
      </c>
      <c r="M34" s="17">
        <v>3</v>
      </c>
      <c r="N34" s="17"/>
      <c r="O34" s="17"/>
      <c r="P34" s="17"/>
      <c r="Q34" s="17"/>
      <c r="R34" s="17"/>
      <c r="S34" s="17"/>
      <c r="T34" s="17"/>
      <c r="U34" s="17"/>
      <c r="V34" s="17"/>
      <c r="W34" s="17"/>
      <c r="X34" s="17"/>
      <c r="Y34" s="17"/>
      <c r="Z34" s="17"/>
      <c r="AA34" s="17"/>
      <c r="AB34" s="17"/>
    </row>
    <row r="35" spans="2:28" s="5" customFormat="1" ht="23.25" customHeight="1" x14ac:dyDescent="0.25">
      <c r="H35" s="38">
        <f t="shared" si="7"/>
        <v>-0.1</v>
      </c>
      <c r="I35" s="39"/>
      <c r="L35" s="17" t="s">
        <v>82</v>
      </c>
      <c r="M35" s="17">
        <v>12</v>
      </c>
      <c r="N35" s="17"/>
      <c r="O35" s="17"/>
      <c r="P35" s="17"/>
      <c r="Q35" s="17"/>
      <c r="R35" s="17"/>
      <c r="S35" s="17"/>
      <c r="T35" s="17"/>
      <c r="U35" s="17"/>
      <c r="V35" s="17"/>
      <c r="W35" s="17"/>
      <c r="X35" s="17"/>
      <c r="Y35" s="17"/>
      <c r="Z35" s="17"/>
      <c r="AA35" s="17"/>
      <c r="AB35" s="17"/>
    </row>
    <row r="36" spans="2:28" s="5" customFormat="1" ht="23.25" customHeight="1" x14ac:dyDescent="0.25">
      <c r="H36" s="38">
        <f t="shared" si="7"/>
        <v>0.2</v>
      </c>
      <c r="I36" s="40"/>
      <c r="L36" s="17" t="s">
        <v>83</v>
      </c>
      <c r="M36" s="17">
        <v>4</v>
      </c>
      <c r="N36" s="17"/>
      <c r="O36" s="17"/>
      <c r="P36" s="17"/>
      <c r="Q36" s="17"/>
      <c r="R36" s="17"/>
      <c r="S36" s="17"/>
      <c r="T36" s="17"/>
      <c r="U36" s="17"/>
      <c r="V36" s="17"/>
      <c r="W36" s="17"/>
      <c r="X36" s="17"/>
      <c r="Y36" s="17"/>
      <c r="Z36" s="17"/>
      <c r="AA36" s="17"/>
      <c r="AB36" s="17"/>
    </row>
    <row r="37" spans="2:28" s="5" customFormat="1" ht="23.25" customHeight="1" x14ac:dyDescent="0.25">
      <c r="H37" s="38">
        <f t="shared" si="7"/>
        <v>0.3</v>
      </c>
      <c r="I37" s="40"/>
      <c r="L37" s="17" t="s">
        <v>84</v>
      </c>
      <c r="M37" s="17">
        <v>26</v>
      </c>
      <c r="N37" s="17"/>
      <c r="O37" s="17"/>
      <c r="P37" s="17"/>
      <c r="Q37" s="17"/>
      <c r="R37" s="17"/>
      <c r="S37" s="17"/>
      <c r="T37" s="17"/>
      <c r="U37" s="17"/>
      <c r="V37" s="17"/>
      <c r="W37" s="17"/>
      <c r="X37" s="17"/>
      <c r="Y37" s="17"/>
      <c r="Z37" s="17"/>
      <c r="AA37" s="17"/>
      <c r="AB37" s="17"/>
    </row>
    <row r="38" spans="2:28" s="5" customFormat="1" ht="23.25" customHeight="1" x14ac:dyDescent="0.25">
      <c r="H38" s="38">
        <f t="shared" si="7"/>
        <v>-1</v>
      </c>
      <c r="I38" s="39"/>
      <c r="L38" s="17" t="s">
        <v>85</v>
      </c>
      <c r="M38" s="17">
        <v>3</v>
      </c>
      <c r="N38" s="17"/>
      <c r="O38" s="17"/>
      <c r="P38" s="17"/>
      <c r="Q38" s="17"/>
      <c r="R38" s="17"/>
      <c r="S38" s="17"/>
      <c r="T38" s="17"/>
      <c r="U38" s="17"/>
      <c r="V38" s="17"/>
      <c r="W38" s="17"/>
      <c r="X38" s="17"/>
      <c r="Y38" s="17"/>
      <c r="Z38" s="17"/>
      <c r="AA38" s="17"/>
      <c r="AB38" s="17"/>
    </row>
    <row r="39" spans="2:28" s="5" customFormat="1" ht="23.25" customHeight="1" x14ac:dyDescent="0.25">
      <c r="H39" s="38">
        <f t="shared" si="7"/>
        <v>-2</v>
      </c>
      <c r="I39" s="39"/>
      <c r="L39" s="17" t="s">
        <v>86</v>
      </c>
      <c r="M39" s="17">
        <v>9</v>
      </c>
      <c r="N39" s="17"/>
      <c r="O39" s="17"/>
      <c r="P39" s="17"/>
      <c r="Q39" s="17"/>
      <c r="R39" s="17"/>
      <c r="S39" s="17"/>
      <c r="T39" s="17"/>
      <c r="U39" s="17"/>
      <c r="V39" s="17"/>
      <c r="W39" s="17"/>
      <c r="X39" s="17"/>
      <c r="Y39" s="17"/>
      <c r="Z39" s="17"/>
      <c r="AA39" s="17"/>
      <c r="AB39" s="17"/>
    </row>
    <row r="40" spans="2:28" s="5" customFormat="1" ht="23.25" customHeight="1" x14ac:dyDescent="0.25">
      <c r="H40" s="38">
        <f t="shared" si="7"/>
        <v>0.4</v>
      </c>
      <c r="I40" s="39"/>
      <c r="L40" s="17" t="s">
        <v>87</v>
      </c>
      <c r="M40" s="17">
        <v>12</v>
      </c>
      <c r="N40" s="17"/>
      <c r="O40" s="17"/>
      <c r="P40" s="17"/>
      <c r="Q40" s="17"/>
      <c r="R40" s="17"/>
      <c r="S40" s="17"/>
      <c r="T40" s="17"/>
      <c r="U40" s="17"/>
      <c r="V40" s="17"/>
      <c r="W40" s="17"/>
      <c r="X40" s="17"/>
      <c r="Y40" s="17"/>
      <c r="Z40" s="17"/>
      <c r="AA40" s="17"/>
      <c r="AB40" s="17"/>
    </row>
    <row r="41" spans="2:28" s="5" customFormat="1" ht="23.25" customHeight="1" x14ac:dyDescent="0.25">
      <c r="H41" s="38">
        <f t="shared" si="7"/>
        <v>0.3</v>
      </c>
      <c r="I41" s="39"/>
      <c r="L41" s="17" t="s">
        <v>88</v>
      </c>
      <c r="M41" s="17">
        <v>12</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-20</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8 métiers. À l'inverse, 10 métiers ne semblent pas du tout en tension (indicateur inférieur à -1). Dans ce domaine, l'indicateur de tension est de 2,6.</v>
      </c>
      <c r="C45" s="96"/>
      <c r="D45" s="96"/>
      <c r="E45" s="96"/>
      <c r="F45" s="96"/>
      <c r="G45" s="96"/>
      <c r="H45" s="96"/>
      <c r="J45" s="36"/>
      <c r="K45" s="36"/>
      <c r="L45" s="17" t="s">
        <v>92</v>
      </c>
      <c r="M45" s="17">
        <v>9</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Vire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219</v>
      </c>
      <c r="C51" s="60">
        <v>5</v>
      </c>
      <c r="D51" s="60">
        <v>4</v>
      </c>
      <c r="E51" s="60">
        <v>5</v>
      </c>
      <c r="F51" s="60">
        <v>3</v>
      </c>
      <c r="G51" s="60">
        <v>1</v>
      </c>
      <c r="H51" s="60">
        <v>4</v>
      </c>
      <c r="L51" s="17"/>
      <c r="M51" s="17"/>
      <c r="N51" s="17"/>
      <c r="O51" s="17"/>
      <c r="P51" s="17"/>
      <c r="Q51" s="17"/>
    </row>
    <row r="52" spans="1:17" ht="24.75" customHeight="1" x14ac:dyDescent="0.25">
      <c r="A52" s="57" t="s">
        <v>27</v>
      </c>
      <c r="B52" s="61" t="s">
        <v>194</v>
      </c>
      <c r="C52" s="62">
        <v>5</v>
      </c>
      <c r="D52" s="62">
        <v>4</v>
      </c>
      <c r="E52" s="62">
        <v>1</v>
      </c>
      <c r="F52" s="62">
        <v>4</v>
      </c>
      <c r="G52" s="62">
        <v>4</v>
      </c>
      <c r="H52" s="62">
        <v>3</v>
      </c>
      <c r="L52" s="17"/>
      <c r="M52" s="17"/>
      <c r="N52" s="17"/>
      <c r="O52" s="17"/>
      <c r="P52" s="17"/>
      <c r="Q52" s="17"/>
    </row>
    <row r="53" spans="1:17" ht="24.75" customHeight="1" x14ac:dyDescent="0.25">
      <c r="A53" s="57" t="s">
        <v>25</v>
      </c>
      <c r="B53" s="61" t="s">
        <v>220</v>
      </c>
      <c r="C53" s="62">
        <v>5</v>
      </c>
      <c r="D53" s="62">
        <v>5</v>
      </c>
      <c r="E53" s="62">
        <v>1</v>
      </c>
      <c r="F53" s="62">
        <v>1</v>
      </c>
      <c r="G53" s="62">
        <v>1</v>
      </c>
      <c r="H53" s="62">
        <v>1</v>
      </c>
      <c r="L53" s="17"/>
      <c r="M53" s="17"/>
      <c r="N53" s="17"/>
      <c r="O53" s="17"/>
      <c r="P53" s="17"/>
      <c r="Q53" s="17"/>
    </row>
    <row r="54" spans="1:17" ht="24.75" customHeight="1" x14ac:dyDescent="0.25">
      <c r="A54" s="57" t="s">
        <v>24</v>
      </c>
      <c r="B54" s="61" t="s">
        <v>222</v>
      </c>
      <c r="C54" s="62">
        <v>5</v>
      </c>
      <c r="D54" s="62">
        <v>5</v>
      </c>
      <c r="E54" s="62">
        <v>4</v>
      </c>
      <c r="F54" s="62">
        <v>1</v>
      </c>
      <c r="G54" s="62">
        <v>1</v>
      </c>
      <c r="H54" s="62">
        <v>4</v>
      </c>
      <c r="L54" s="17"/>
      <c r="M54" s="17"/>
      <c r="N54" s="17"/>
      <c r="O54" s="17"/>
      <c r="P54" s="17"/>
      <c r="Q54" s="17"/>
    </row>
    <row r="55" spans="1:17" ht="24.75" customHeight="1" x14ac:dyDescent="0.25">
      <c r="A55" s="57" t="s">
        <v>23</v>
      </c>
      <c r="B55" s="61" t="s">
        <v>209</v>
      </c>
      <c r="C55" s="62">
        <v>5</v>
      </c>
      <c r="D55" s="62">
        <v>3</v>
      </c>
      <c r="E55" s="62">
        <v>5</v>
      </c>
      <c r="F55" s="62">
        <v>2</v>
      </c>
      <c r="G55" s="62">
        <v>1</v>
      </c>
      <c r="H55" s="62">
        <v>4</v>
      </c>
      <c r="L55" s="17"/>
      <c r="M55" s="17"/>
      <c r="N55" s="17"/>
      <c r="O55" s="17"/>
      <c r="P55" s="17"/>
      <c r="Q55" s="17"/>
    </row>
    <row r="56" spans="1:17" ht="24.75" customHeight="1" x14ac:dyDescent="0.25">
      <c r="A56" s="57" t="s">
        <v>22</v>
      </c>
      <c r="B56" s="61" t="s">
        <v>225</v>
      </c>
      <c r="C56" s="62">
        <v>2</v>
      </c>
      <c r="D56" s="62">
        <v>4</v>
      </c>
      <c r="E56" s="62">
        <v>5</v>
      </c>
      <c r="F56" s="62">
        <v>5</v>
      </c>
      <c r="G56" s="62">
        <v>5</v>
      </c>
      <c r="H56" s="62">
        <v>4</v>
      </c>
      <c r="L56" s="17"/>
      <c r="M56" s="17"/>
      <c r="N56" s="17"/>
      <c r="O56" s="17"/>
      <c r="P56" s="17"/>
      <c r="Q56" s="17"/>
    </row>
    <row r="57" spans="1:17" ht="24.75" customHeight="1" x14ac:dyDescent="0.25">
      <c r="A57" s="57" t="s">
        <v>21</v>
      </c>
      <c r="B57" s="61" t="s">
        <v>199</v>
      </c>
      <c r="C57" s="62">
        <v>5</v>
      </c>
      <c r="D57" s="62">
        <v>5</v>
      </c>
      <c r="E57" s="62">
        <v>2</v>
      </c>
      <c r="F57" s="62">
        <v>1</v>
      </c>
      <c r="G57" s="62">
        <v>1</v>
      </c>
      <c r="H57" s="62">
        <v>2</v>
      </c>
      <c r="L57" s="17"/>
      <c r="M57" s="17"/>
      <c r="N57" s="17"/>
      <c r="O57" s="17"/>
      <c r="P57" s="17"/>
      <c r="Q57" s="17"/>
    </row>
    <row r="58" spans="1:17" ht="24.75" customHeight="1" x14ac:dyDescent="0.25">
      <c r="A58" s="57" t="s">
        <v>20</v>
      </c>
      <c r="B58" s="61" t="s">
        <v>278</v>
      </c>
      <c r="C58" s="62">
        <v>2</v>
      </c>
      <c r="D58" s="62">
        <v>3</v>
      </c>
      <c r="E58" s="62">
        <v>3</v>
      </c>
      <c r="F58" s="62">
        <v>3</v>
      </c>
      <c r="G58" s="62">
        <v>1</v>
      </c>
      <c r="H58" s="62">
        <v>4</v>
      </c>
      <c r="L58" s="17"/>
      <c r="M58" s="17"/>
      <c r="N58" s="17"/>
      <c r="O58" s="17"/>
      <c r="P58" s="17"/>
      <c r="Q58" s="17"/>
    </row>
    <row r="59" spans="1:17" ht="24.75" customHeight="1" x14ac:dyDescent="0.25">
      <c r="A59" s="57" t="s">
        <v>19</v>
      </c>
      <c r="B59" s="61" t="s">
        <v>196</v>
      </c>
      <c r="C59" s="62">
        <v>4</v>
      </c>
      <c r="D59" s="62">
        <v>4</v>
      </c>
      <c r="E59" s="62">
        <v>4</v>
      </c>
      <c r="F59" s="62">
        <v>5</v>
      </c>
      <c r="G59" s="62">
        <v>4</v>
      </c>
      <c r="H59" s="62">
        <v>3</v>
      </c>
      <c r="L59" s="17"/>
      <c r="M59" s="17"/>
      <c r="N59" s="17"/>
      <c r="O59" s="17"/>
      <c r="P59" s="17"/>
      <c r="Q59" s="17"/>
    </row>
    <row r="60" spans="1:17" ht="24.75" customHeight="1" x14ac:dyDescent="0.25">
      <c r="A60" s="57" t="s">
        <v>18</v>
      </c>
      <c r="B60" s="61" t="s">
        <v>241</v>
      </c>
      <c r="C60" s="62">
        <v>5</v>
      </c>
      <c r="D60" s="62">
        <v>4</v>
      </c>
      <c r="E60" s="62">
        <v>3</v>
      </c>
      <c r="F60" s="62">
        <v>3</v>
      </c>
      <c r="G60" s="62">
        <v>2</v>
      </c>
      <c r="H60" s="62">
        <v>1</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Vire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Préparation du gros oeuvre et des travaux publics </v>
      </c>
      <c r="C69" s="63">
        <f>IF(N69=". ",0,IF(AND(N69&gt;0,N69&lt;5),"ND",N69))</f>
        <v>14</v>
      </c>
      <c r="D69" s="58">
        <f>IF(O69=". ",0,IF(AND(O69&gt;0,O69&lt;5),"ND",O69))</f>
        <v>29</v>
      </c>
      <c r="E69" s="64">
        <f t="shared" ref="E69:E78" si="9">IF(P69=". ",0,P69)</f>
        <v>78</v>
      </c>
      <c r="F69" s="65">
        <f>IF(OR(R69=0,R69=". "),"-",IF(P69=". ",0,P69)/R69-1)</f>
        <v>0.52941176470588225</v>
      </c>
      <c r="G69" s="58">
        <f>IF(Q69=". ",0,Q69)</f>
        <v>5</v>
      </c>
      <c r="H69" s="66">
        <f>IF(OR(S69=0,S69=". "),"-",IF(P69=". ",0,P69)/S69)</f>
        <v>1.368421052631579</v>
      </c>
      <c r="L69" s="17"/>
      <c r="M69" s="17" t="s">
        <v>219</v>
      </c>
      <c r="N69" s="17">
        <v>14</v>
      </c>
      <c r="O69" s="17">
        <v>29</v>
      </c>
      <c r="P69" s="17">
        <v>78</v>
      </c>
      <c r="Q69" s="17">
        <v>5</v>
      </c>
      <c r="R69" s="17">
        <v>51</v>
      </c>
      <c r="S69" s="17">
        <v>57</v>
      </c>
    </row>
    <row r="70" spans="1:19" ht="24.75" customHeight="1" x14ac:dyDescent="0.25">
      <c r="A70" s="57" t="s">
        <v>27</v>
      </c>
      <c r="B70" s="61" t="str">
        <f t="shared" si="8"/>
        <v xml:space="preserve">Mécanique automobile </v>
      </c>
      <c r="C70" s="67">
        <f t="shared" ref="C70:D78" si="10">IF(N70=". ",0,IF(AND(N70&gt;0,N70&lt;5),"ND",N70))</f>
        <v>15</v>
      </c>
      <c r="D70" s="68">
        <f t="shared" si="10"/>
        <v>30</v>
      </c>
      <c r="E70" s="69">
        <f t="shared" si="9"/>
        <v>66</v>
      </c>
      <c r="F70" s="70">
        <f t="shared" ref="F70:F78" si="11">IF(OR(R70=0,R70=". "),"-",IF(P70=". ",0,P70)/R70-1)</f>
        <v>0.78378378378378377</v>
      </c>
      <c r="G70" s="68">
        <f t="shared" ref="G70:G78" si="12">IF(Q70=". ",0,Q70)</f>
        <v>8</v>
      </c>
      <c r="H70" s="71">
        <f t="shared" ref="H70:H78" si="13">IF(OR(S70=0,S70=". "),"-",IF(P70=". ",0,P70)/S70)</f>
        <v>1.4666666666666666</v>
      </c>
      <c r="L70" s="17"/>
      <c r="M70" s="17" t="s">
        <v>194</v>
      </c>
      <c r="N70" s="17">
        <v>15</v>
      </c>
      <c r="O70" s="17">
        <v>30</v>
      </c>
      <c r="P70" s="17">
        <v>66</v>
      </c>
      <c r="Q70" s="17">
        <v>8</v>
      </c>
      <c r="R70" s="17">
        <v>37</v>
      </c>
      <c r="S70" s="17">
        <v>45</v>
      </c>
    </row>
    <row r="71" spans="1:19" ht="24.75" customHeight="1" x14ac:dyDescent="0.25">
      <c r="A71" s="57" t="s">
        <v>25</v>
      </c>
      <c r="B71" s="61" t="str">
        <f t="shared" si="8"/>
        <v xml:space="preserve">Personnel polyvalent en restauration </v>
      </c>
      <c r="C71" s="67">
        <f t="shared" si="10"/>
        <v>13</v>
      </c>
      <c r="D71" s="68">
        <f t="shared" si="10"/>
        <v>31</v>
      </c>
      <c r="E71" s="69">
        <f t="shared" si="9"/>
        <v>14</v>
      </c>
      <c r="F71" s="70">
        <f t="shared" si="11"/>
        <v>0</v>
      </c>
      <c r="G71" s="68">
        <f t="shared" si="12"/>
        <v>3</v>
      </c>
      <c r="H71" s="71">
        <f t="shared" si="13"/>
        <v>0.35897435897435898</v>
      </c>
      <c r="L71" s="17"/>
      <c r="M71" s="17" t="s">
        <v>220</v>
      </c>
      <c r="N71" s="17">
        <v>13</v>
      </c>
      <c r="O71" s="17">
        <v>31</v>
      </c>
      <c r="P71" s="17">
        <v>14</v>
      </c>
      <c r="Q71" s="17">
        <v>3</v>
      </c>
      <c r="R71" s="17">
        <v>14</v>
      </c>
      <c r="S71" s="17">
        <v>39</v>
      </c>
    </row>
    <row r="72" spans="1:19" ht="24.75" customHeight="1" x14ac:dyDescent="0.25">
      <c r="A72" s="57" t="s">
        <v>24</v>
      </c>
      <c r="B72" s="61" t="str">
        <f t="shared" si="8"/>
        <v xml:space="preserve">Plonge en restauration </v>
      </c>
      <c r="C72" s="67">
        <f t="shared" si="10"/>
        <v>18</v>
      </c>
      <c r="D72" s="68">
        <f t="shared" si="10"/>
        <v>30</v>
      </c>
      <c r="E72" s="69">
        <f t="shared" si="9"/>
        <v>12</v>
      </c>
      <c r="F72" s="70">
        <f t="shared" si="11"/>
        <v>-0.36842105263157898</v>
      </c>
      <c r="G72" s="68">
        <f t="shared" si="12"/>
        <v>0</v>
      </c>
      <c r="H72" s="71">
        <f t="shared" si="13"/>
        <v>0.52173913043478259</v>
      </c>
      <c r="L72" s="17"/>
      <c r="M72" s="17" t="s">
        <v>222</v>
      </c>
      <c r="N72" s="17">
        <v>18</v>
      </c>
      <c r="O72" s="17">
        <v>30</v>
      </c>
      <c r="P72" s="17">
        <v>12</v>
      </c>
      <c r="Q72" s="17" t="s">
        <v>95</v>
      </c>
      <c r="R72" s="17">
        <v>19</v>
      </c>
      <c r="S72" s="17">
        <v>23</v>
      </c>
    </row>
    <row r="73" spans="1:19" ht="24.75" customHeight="1" x14ac:dyDescent="0.25">
      <c r="A73" s="57" t="s">
        <v>23</v>
      </c>
      <c r="B73" s="61" t="str">
        <f t="shared" si="8"/>
        <v xml:space="preserve">Services domestiques </v>
      </c>
      <c r="C73" s="67">
        <f t="shared" si="10"/>
        <v>38</v>
      </c>
      <c r="D73" s="68">
        <f t="shared" si="10"/>
        <v>125</v>
      </c>
      <c r="E73" s="69">
        <f t="shared" si="9"/>
        <v>43</v>
      </c>
      <c r="F73" s="70">
        <f t="shared" si="11"/>
        <v>-0.42666666666666664</v>
      </c>
      <c r="G73" s="68">
        <f t="shared" si="12"/>
        <v>3</v>
      </c>
      <c r="H73" s="71">
        <f t="shared" si="13"/>
        <v>0.52439024390243905</v>
      </c>
      <c r="L73" s="17"/>
      <c r="M73" s="17" t="s">
        <v>209</v>
      </c>
      <c r="N73" s="17">
        <v>38</v>
      </c>
      <c r="O73" s="17">
        <v>125</v>
      </c>
      <c r="P73" s="17">
        <v>43</v>
      </c>
      <c r="Q73" s="17">
        <v>3</v>
      </c>
      <c r="R73" s="17">
        <v>75</v>
      </c>
      <c r="S73" s="17">
        <v>82</v>
      </c>
    </row>
    <row r="74" spans="1:19" ht="24.75" customHeight="1" x14ac:dyDescent="0.25">
      <c r="A74" s="57" t="s">
        <v>22</v>
      </c>
      <c r="B74" s="61" t="str">
        <f t="shared" si="8"/>
        <v xml:space="preserve">Soins d'hygiène, de confort du patient </v>
      </c>
      <c r="C74" s="67">
        <f t="shared" si="10"/>
        <v>12</v>
      </c>
      <c r="D74" s="68">
        <f t="shared" si="10"/>
        <v>40</v>
      </c>
      <c r="E74" s="69">
        <f t="shared" si="9"/>
        <v>81</v>
      </c>
      <c r="F74" s="70">
        <f t="shared" si="11"/>
        <v>0.8</v>
      </c>
      <c r="G74" s="68">
        <f t="shared" si="12"/>
        <v>14</v>
      </c>
      <c r="H74" s="71">
        <f t="shared" si="13"/>
        <v>1.173913043478261</v>
      </c>
      <c r="L74" s="17"/>
      <c r="M74" s="17" t="s">
        <v>225</v>
      </c>
      <c r="N74" s="17">
        <v>12</v>
      </c>
      <c r="O74" s="17">
        <v>40</v>
      </c>
      <c r="P74" s="17">
        <v>81</v>
      </c>
      <c r="Q74" s="17">
        <v>14</v>
      </c>
      <c r="R74" s="17">
        <v>45</v>
      </c>
      <c r="S74" s="17">
        <v>69</v>
      </c>
    </row>
    <row r="75" spans="1:19" ht="24.75" customHeight="1" x14ac:dyDescent="0.25">
      <c r="A75" s="57" t="s">
        <v>21</v>
      </c>
      <c r="B75" s="61" t="str">
        <f t="shared" si="8"/>
        <v xml:space="preserve">Conduite et livraison par tournées sur courte distance </v>
      </c>
      <c r="C75" s="67">
        <f t="shared" si="10"/>
        <v>32</v>
      </c>
      <c r="D75" s="68">
        <f t="shared" si="10"/>
        <v>57</v>
      </c>
      <c r="E75" s="69">
        <f t="shared" si="9"/>
        <v>42</v>
      </c>
      <c r="F75" s="70">
        <f t="shared" si="11"/>
        <v>-0.36363636363636365</v>
      </c>
      <c r="G75" s="68">
        <f t="shared" si="12"/>
        <v>5</v>
      </c>
      <c r="H75" s="71">
        <f t="shared" si="13"/>
        <v>0.57534246575342463</v>
      </c>
      <c r="L75" s="17"/>
      <c r="M75" s="17" t="s">
        <v>199</v>
      </c>
      <c r="N75" s="17">
        <v>32</v>
      </c>
      <c r="O75" s="17">
        <v>57</v>
      </c>
      <c r="P75" s="17">
        <v>42</v>
      </c>
      <c r="Q75" s="17">
        <v>5</v>
      </c>
      <c r="R75" s="17">
        <v>66</v>
      </c>
      <c r="S75" s="17">
        <v>73</v>
      </c>
    </row>
    <row r="76" spans="1:19" ht="24.75" customHeight="1" x14ac:dyDescent="0.25">
      <c r="A76" s="57" t="s">
        <v>20</v>
      </c>
      <c r="B76" s="61" t="str">
        <f t="shared" si="8"/>
        <v xml:space="preserve">Nettoyage de locaux </v>
      </c>
      <c r="C76" s="67">
        <f t="shared" si="10"/>
        <v>85</v>
      </c>
      <c r="D76" s="68">
        <f t="shared" si="10"/>
        <v>151</v>
      </c>
      <c r="E76" s="69">
        <f t="shared" si="9"/>
        <v>72</v>
      </c>
      <c r="F76" s="70">
        <f t="shared" si="11"/>
        <v>2.857142857142847E-2</v>
      </c>
      <c r="G76" s="68">
        <f t="shared" si="12"/>
        <v>2</v>
      </c>
      <c r="H76" s="71">
        <f t="shared" si="13"/>
        <v>0.52554744525547448</v>
      </c>
      <c r="L76" s="17"/>
      <c r="M76" s="17" t="s">
        <v>278</v>
      </c>
      <c r="N76" s="17">
        <v>85</v>
      </c>
      <c r="O76" s="17">
        <v>151</v>
      </c>
      <c r="P76" s="17">
        <v>72</v>
      </c>
      <c r="Q76" s="17">
        <v>2</v>
      </c>
      <c r="R76" s="17">
        <v>70</v>
      </c>
      <c r="S76" s="17">
        <v>137</v>
      </c>
    </row>
    <row r="77" spans="1:19" ht="24.75" customHeight="1" x14ac:dyDescent="0.25">
      <c r="A77" s="57" t="s">
        <v>19</v>
      </c>
      <c r="B77" s="61" t="str">
        <f t="shared" si="8"/>
        <v xml:space="preserve">Conduite de transport de marchandises sur longue distance </v>
      </c>
      <c r="C77" s="67">
        <f t="shared" si="10"/>
        <v>26</v>
      </c>
      <c r="D77" s="68">
        <f t="shared" si="10"/>
        <v>52</v>
      </c>
      <c r="E77" s="69">
        <f t="shared" si="9"/>
        <v>156</v>
      </c>
      <c r="F77" s="70">
        <f t="shared" si="11"/>
        <v>0.60824742268041243</v>
      </c>
      <c r="G77" s="68">
        <f t="shared" si="12"/>
        <v>10</v>
      </c>
      <c r="H77" s="71">
        <f t="shared" si="13"/>
        <v>2.3283582089552239</v>
      </c>
      <c r="L77" s="17"/>
      <c r="M77" s="17" t="s">
        <v>196</v>
      </c>
      <c r="N77" s="17">
        <v>26</v>
      </c>
      <c r="O77" s="17">
        <v>52</v>
      </c>
      <c r="P77" s="17">
        <v>156</v>
      </c>
      <c r="Q77" s="17">
        <v>10</v>
      </c>
      <c r="R77" s="17">
        <v>97</v>
      </c>
      <c r="S77" s="17">
        <v>67</v>
      </c>
    </row>
    <row r="78" spans="1:19" ht="24.75" customHeight="1" x14ac:dyDescent="0.25">
      <c r="A78" s="57" t="s">
        <v>18</v>
      </c>
      <c r="B78" s="61" t="str">
        <f t="shared" si="8"/>
        <v xml:space="preserve">Vente en alimentation </v>
      </c>
      <c r="C78" s="67">
        <f t="shared" si="10"/>
        <v>28</v>
      </c>
      <c r="D78" s="68">
        <f t="shared" si="10"/>
        <v>50</v>
      </c>
      <c r="E78" s="69">
        <f t="shared" si="9"/>
        <v>124</v>
      </c>
      <c r="F78" s="70">
        <f t="shared" si="11"/>
        <v>1.4313725490196076</v>
      </c>
      <c r="G78" s="68">
        <f t="shared" si="12"/>
        <v>0</v>
      </c>
      <c r="H78" s="71">
        <f t="shared" si="13"/>
        <v>2.1754385964912282</v>
      </c>
      <c r="L78" s="17"/>
      <c r="M78" s="17" t="s">
        <v>241</v>
      </c>
      <c r="N78" s="17">
        <v>28</v>
      </c>
      <c r="O78" s="17">
        <v>50</v>
      </c>
      <c r="P78" s="17">
        <v>124</v>
      </c>
      <c r="Q78" s="17" t="s">
        <v>95</v>
      </c>
      <c r="R78" s="17">
        <v>51</v>
      </c>
      <c r="S78" s="17">
        <v>57</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79" priority="6" operator="equal">
      <formula>5</formula>
    </cfRule>
    <cfRule type="cellIs" dxfId="78" priority="7" operator="equal">
      <formula>4</formula>
    </cfRule>
    <cfRule type="cellIs" dxfId="77" priority="8" operator="equal">
      <formula>3</formula>
    </cfRule>
    <cfRule type="cellIs" dxfId="76" priority="9" operator="equal">
      <formula>2</formula>
    </cfRule>
    <cfRule type="cellIs" dxfId="75" priority="10" operator="equal">
      <formula>1</formula>
    </cfRule>
  </conditionalFormatting>
  <conditionalFormatting sqref="F51:F60">
    <cfRule type="cellIs" dxfId="74" priority="1" operator="equal">
      <formula>5</formula>
    </cfRule>
    <cfRule type="cellIs" dxfId="73" priority="2" operator="equal">
      <formula>4</formula>
    </cfRule>
    <cfRule type="cellIs" dxfId="72" priority="3" operator="equal">
      <formula>3</formula>
    </cfRule>
    <cfRule type="cellIs" dxfId="71" priority="4" operator="equal">
      <formula>2</formula>
    </cfRule>
    <cfRule type="cellIs" dxfId="70" priority="5" operator="equal">
      <formula>1</formula>
    </cfRule>
  </conditionalFormatting>
  <pageMargins left="0.25" right="0.25" top="0.75" bottom="0.75" header="0.3" footer="0.3"/>
  <pageSetup paperSize="9" orientation="portrait"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160</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6</v>
      </c>
      <c r="N17" s="5">
        <v>8</v>
      </c>
      <c r="O17" s="5">
        <v>9</v>
      </c>
      <c r="P17" s="5">
        <v>6</v>
      </c>
      <c r="Q17" s="5">
        <v>1</v>
      </c>
      <c r="R17" s="22">
        <f>Q17/SUM(M17:Q17)+0.0000001</f>
        <v>3.3333433333333336E-2</v>
      </c>
      <c r="S17" s="11" t="s">
        <v>3</v>
      </c>
      <c r="T17" s="17">
        <v>1</v>
      </c>
      <c r="U17" s="21">
        <f>LARGE($R$17:$R$30,T17)</f>
        <v>0.35106462978723407</v>
      </c>
      <c r="V17" s="17" t="str">
        <f>VLOOKUP(U17,$R$17:$S$30,2,FALSE)</f>
        <v>Industrie</v>
      </c>
      <c r="W17" s="41">
        <f>VLOOKUP(VLOOKUP(V17,$T$2:$U$15,2,FALSE),$L$17:$Q$31,2,FALSE)</f>
        <v>10</v>
      </c>
      <c r="X17" s="41">
        <f>VLOOKUP(VLOOKUP(V17,$T$2:$U$15,2,FALSE),$L$17:$Q$31,3,FALSE)</f>
        <v>7</v>
      </c>
      <c r="Y17" s="41">
        <f>VLOOKUP(VLOOKUP(V17,$T$2:$U$15,2,FALSE),$L$17:$Q$31,4,FALSE)</f>
        <v>11</v>
      </c>
      <c r="Z17" s="41">
        <f t="shared" ref="Z17:Z30" si="0">VLOOKUP(VLOOKUP(V17,$T$2:$U$15,2,FALSE),$L$17:$Q$31,5,FALSE)</f>
        <v>33</v>
      </c>
      <c r="AA17" s="41">
        <f t="shared" ref="AA17:AA30" si="1">VLOOKUP(VLOOKUP(V17,$T$2:$U$15,2,FALSE),$L$17:$Q$31,6,FALSE)</f>
        <v>33</v>
      </c>
      <c r="AG17" s="25"/>
      <c r="AH17" s="25"/>
      <c r="AI17" s="25"/>
    </row>
    <row r="18" spans="1:35" x14ac:dyDescent="0.25">
      <c r="A18" s="94"/>
      <c r="B18" s="94"/>
      <c r="C18" s="94"/>
      <c r="D18" s="94"/>
      <c r="E18" s="94"/>
      <c r="F18" s="94"/>
      <c r="G18" s="94"/>
      <c r="H18" s="94"/>
      <c r="I18" s="25"/>
      <c r="J18" s="25"/>
      <c r="K18" s="11"/>
      <c r="L18" s="17" t="s">
        <v>80</v>
      </c>
      <c r="M18" s="17">
        <v>3</v>
      </c>
      <c r="N18" s="17">
        <v>1</v>
      </c>
      <c r="O18" s="17">
        <v>4</v>
      </c>
      <c r="P18" s="17">
        <v>8</v>
      </c>
      <c r="Q18" s="17">
        <v>3</v>
      </c>
      <c r="R18" s="22">
        <f>Q18/SUM(M18:Q18)+0.0000002</f>
        <v>0.15789493684210526</v>
      </c>
      <c r="S18" s="11" t="s">
        <v>4</v>
      </c>
      <c r="T18" s="17">
        <v>2</v>
      </c>
      <c r="U18" s="21">
        <f t="shared" ref="U18:U30" si="2">LARGE($R$17:$R$30,T18)</f>
        <v>0.31250099999999997</v>
      </c>
      <c r="V18" s="17" t="str">
        <f t="shared" ref="V18:V30" si="3">VLOOKUP(U18,$R$17:$S$30,2,FALSE)</f>
        <v>Santé</v>
      </c>
      <c r="W18" s="41">
        <f>VLOOKUP(VLOOKUP(V18,$T$2:$U$15,2,FALSE),$L$17:$Q$30,2,FALSE)</f>
        <v>2</v>
      </c>
      <c r="X18" s="41">
        <f t="shared" ref="X18:X30" si="4">VLOOKUP(VLOOKUP(V18,$T$2:$U$15,2,FALSE),$L$17:$Q$30,3,FALSE)</f>
        <v>1</v>
      </c>
      <c r="Y18" s="41">
        <f t="shared" ref="Y18:Y30" si="5">VLOOKUP(VLOOKUP(V18,$T$2:$U$15,2,FALSE),$L$17:$Q$30,4,FALSE)</f>
        <v>0</v>
      </c>
      <c r="Z18" s="41">
        <f t="shared" si="0"/>
        <v>19</v>
      </c>
      <c r="AA18" s="41">
        <f t="shared" si="1"/>
        <v>10</v>
      </c>
      <c r="AG18" s="25"/>
      <c r="AH18" s="25"/>
      <c r="AI18" s="25"/>
    </row>
    <row r="19" spans="1:35" ht="9.75" customHeight="1" x14ac:dyDescent="0.25">
      <c r="A19" s="94"/>
      <c r="B19" s="94"/>
      <c r="C19" s="94"/>
      <c r="D19" s="94"/>
      <c r="E19" s="94"/>
      <c r="F19" s="94"/>
      <c r="G19" s="94"/>
      <c r="H19" s="94"/>
      <c r="I19" s="25"/>
      <c r="J19" s="25"/>
      <c r="K19" s="11"/>
      <c r="L19" s="17" t="s">
        <v>81</v>
      </c>
      <c r="M19" s="17">
        <v>16</v>
      </c>
      <c r="N19" s="17">
        <v>0</v>
      </c>
      <c r="O19" s="17">
        <v>0</v>
      </c>
      <c r="P19" s="17">
        <v>6</v>
      </c>
      <c r="Q19" s="17">
        <v>3</v>
      </c>
      <c r="R19" s="22">
        <f>Q19/SUM(M19:Q19)+0.0000003</f>
        <v>0.12000029999999999</v>
      </c>
      <c r="S19" s="11" t="s">
        <v>5</v>
      </c>
      <c r="T19" s="17">
        <v>3</v>
      </c>
      <c r="U19" s="21">
        <f t="shared" si="2"/>
        <v>0.28571518571428572</v>
      </c>
      <c r="V19" s="17" t="str">
        <f t="shared" si="3"/>
        <v>Installation et maintenance</v>
      </c>
      <c r="W19" s="41">
        <f t="shared" ref="W19:W30" si="6">VLOOKUP(VLOOKUP(V19,$T$2:$U$15,2,FALSE),$L$17:$Q$30,2,FALSE)</f>
        <v>0</v>
      </c>
      <c r="X19" s="41">
        <f t="shared" si="4"/>
        <v>7</v>
      </c>
      <c r="Y19" s="41">
        <f t="shared" si="5"/>
        <v>3</v>
      </c>
      <c r="Z19" s="41">
        <f t="shared" si="0"/>
        <v>10</v>
      </c>
      <c r="AA19" s="41">
        <f t="shared" si="1"/>
        <v>8</v>
      </c>
      <c r="AG19" s="25"/>
      <c r="AH19" s="25"/>
      <c r="AI19" s="25"/>
    </row>
    <row r="20" spans="1:35" ht="18.75" customHeight="1" x14ac:dyDescent="0.25">
      <c r="E20" s="19"/>
      <c r="I20" s="25"/>
      <c r="J20" s="25"/>
      <c r="K20" s="11"/>
      <c r="L20" s="17" t="s">
        <v>82</v>
      </c>
      <c r="M20" s="17">
        <v>7</v>
      </c>
      <c r="N20" s="17">
        <v>7</v>
      </c>
      <c r="O20" s="17">
        <v>14</v>
      </c>
      <c r="P20" s="17">
        <v>10</v>
      </c>
      <c r="Q20" s="17">
        <v>1</v>
      </c>
      <c r="R20" s="22">
        <f>Q20/SUM(M20:Q20)+0.0000004</f>
        <v>2.5641425641025641E-2</v>
      </c>
      <c r="S20" s="11" t="s">
        <v>6</v>
      </c>
      <c r="T20" s="17">
        <v>4</v>
      </c>
      <c r="U20" s="21">
        <f t="shared" si="2"/>
        <v>0.15789493684210526</v>
      </c>
      <c r="V20" s="17" t="str">
        <f t="shared" si="3"/>
        <v>Arts et façonnage d'ouvrages d'art</v>
      </c>
      <c r="W20" s="41">
        <f t="shared" si="6"/>
        <v>3</v>
      </c>
      <c r="X20" s="41">
        <f t="shared" si="4"/>
        <v>1</v>
      </c>
      <c r="Y20" s="41">
        <f t="shared" si="5"/>
        <v>4</v>
      </c>
      <c r="Z20" s="41">
        <f t="shared" si="0"/>
        <v>8</v>
      </c>
      <c r="AA20" s="41">
        <f t="shared" si="1"/>
        <v>3</v>
      </c>
      <c r="AG20" s="25"/>
      <c r="AH20" s="25"/>
      <c r="AI20" s="25"/>
    </row>
    <row r="21" spans="1:35" ht="16.5" customHeight="1" x14ac:dyDescent="0.3">
      <c r="B21" s="46" t="s">
        <v>179</v>
      </c>
      <c r="E21" s="19"/>
      <c r="I21" s="25"/>
      <c r="J21" s="25"/>
      <c r="K21" s="11"/>
      <c r="L21" s="17" t="s">
        <v>83</v>
      </c>
      <c r="M21" s="17">
        <v>14</v>
      </c>
      <c r="N21" s="17">
        <v>3</v>
      </c>
      <c r="O21" s="17">
        <v>4</v>
      </c>
      <c r="P21" s="17">
        <v>2</v>
      </c>
      <c r="Q21" s="17">
        <v>0</v>
      </c>
      <c r="R21" s="22">
        <f>Q21/SUM(M21:Q21)+0.0000005</f>
        <v>4.9999999999999998E-7</v>
      </c>
      <c r="S21" s="11" t="s">
        <v>7</v>
      </c>
      <c r="T21" s="17">
        <v>5</v>
      </c>
      <c r="U21" s="21">
        <f t="shared" si="2"/>
        <v>0.13157954736842103</v>
      </c>
      <c r="V21" s="17" t="str">
        <f t="shared" si="3"/>
        <v>Construction, bâtiment et travaux publics</v>
      </c>
      <c r="W21" s="41">
        <f t="shared" si="6"/>
        <v>1</v>
      </c>
      <c r="X21" s="41">
        <f t="shared" si="4"/>
        <v>5</v>
      </c>
      <c r="Y21" s="41">
        <f t="shared" si="5"/>
        <v>4</v>
      </c>
      <c r="Z21" s="41">
        <f t="shared" si="0"/>
        <v>23</v>
      </c>
      <c r="AA21" s="41">
        <f t="shared" si="1"/>
        <v>5</v>
      </c>
      <c r="AG21" s="25"/>
      <c r="AH21" s="25"/>
      <c r="AI21" s="25"/>
    </row>
    <row r="22" spans="1:35" ht="16.5" customHeight="1" x14ac:dyDescent="0.25">
      <c r="E22" s="19"/>
      <c r="I22" s="25"/>
      <c r="J22" s="25"/>
      <c r="K22" s="11"/>
      <c r="L22" s="17" t="s">
        <v>84</v>
      </c>
      <c r="M22" s="17">
        <v>1</v>
      </c>
      <c r="N22" s="17">
        <v>5</v>
      </c>
      <c r="O22" s="17">
        <v>4</v>
      </c>
      <c r="P22" s="17">
        <v>23</v>
      </c>
      <c r="Q22" s="17">
        <v>5</v>
      </c>
      <c r="R22" s="22">
        <f>Q22/SUM(M22:Q22)+0.0000006</f>
        <v>0.13157954736842103</v>
      </c>
      <c r="S22" s="11" t="s">
        <v>8</v>
      </c>
      <c r="T22" s="17">
        <v>6</v>
      </c>
      <c r="U22" s="21">
        <f t="shared" si="2"/>
        <v>0.12000029999999999</v>
      </c>
      <c r="V22" s="17" t="str">
        <f t="shared" si="3"/>
        <v>Banque, assurance, immobilier</v>
      </c>
      <c r="W22" s="41">
        <f t="shared" si="6"/>
        <v>16</v>
      </c>
      <c r="X22" s="41">
        <f t="shared" si="4"/>
        <v>0</v>
      </c>
      <c r="Y22" s="41">
        <f t="shared" si="5"/>
        <v>0</v>
      </c>
      <c r="Z22" s="41">
        <f t="shared" si="0"/>
        <v>6</v>
      </c>
      <c r="AA22" s="41">
        <f t="shared" si="1"/>
        <v>3</v>
      </c>
      <c r="AG22" s="25"/>
      <c r="AH22" s="25"/>
      <c r="AI22" s="25"/>
    </row>
    <row r="23" spans="1:35" ht="16.5" customHeight="1" x14ac:dyDescent="0.25">
      <c r="B23" t="s">
        <v>114</v>
      </c>
      <c r="H23" s="95"/>
      <c r="I23" s="25"/>
      <c r="J23" s="25"/>
      <c r="K23" s="11"/>
      <c r="L23" s="17" t="s">
        <v>85</v>
      </c>
      <c r="M23" s="17">
        <v>10</v>
      </c>
      <c r="N23" s="17">
        <v>4</v>
      </c>
      <c r="O23" s="17">
        <v>11</v>
      </c>
      <c r="P23" s="17">
        <v>5</v>
      </c>
      <c r="Q23" s="17">
        <v>0</v>
      </c>
      <c r="R23" s="22">
        <f>Q23/SUM(M23:Q23)+0.0000007</f>
        <v>6.9999999999999997E-7</v>
      </c>
      <c r="S23" s="11" t="s">
        <v>9</v>
      </c>
      <c r="T23" s="17">
        <v>7</v>
      </c>
      <c r="U23" s="21">
        <f t="shared" si="2"/>
        <v>8.4508142253521129E-2</v>
      </c>
      <c r="V23" s="17" t="str">
        <f t="shared" si="3"/>
        <v>Services à la personne et à la collectivité</v>
      </c>
      <c r="W23" s="41">
        <f t="shared" si="6"/>
        <v>38</v>
      </c>
      <c r="X23" s="41">
        <f t="shared" si="4"/>
        <v>6</v>
      </c>
      <c r="Y23" s="41">
        <f t="shared" si="5"/>
        <v>2</v>
      </c>
      <c r="Z23" s="41">
        <f t="shared" si="0"/>
        <v>19</v>
      </c>
      <c r="AA23" s="41">
        <f t="shared" si="1"/>
        <v>6</v>
      </c>
      <c r="AG23" s="25"/>
      <c r="AH23" s="25"/>
      <c r="AI23" s="25"/>
    </row>
    <row r="24" spans="1:35" ht="6.75" customHeight="1" x14ac:dyDescent="0.25">
      <c r="H24" s="95"/>
      <c r="I24" s="25"/>
      <c r="J24" s="25"/>
      <c r="K24" s="11"/>
      <c r="L24" s="17" t="s">
        <v>86</v>
      </c>
      <c r="M24" s="17">
        <v>10</v>
      </c>
      <c r="N24" s="17">
        <v>7</v>
      </c>
      <c r="O24" s="17">
        <v>11</v>
      </c>
      <c r="P24" s="17">
        <v>33</v>
      </c>
      <c r="Q24" s="17">
        <v>33</v>
      </c>
      <c r="R24" s="22">
        <f>Q24/SUM(M24:Q24)+0.0000008</f>
        <v>0.35106462978723407</v>
      </c>
      <c r="S24" s="11" t="s">
        <v>1</v>
      </c>
      <c r="T24" s="17">
        <v>8</v>
      </c>
      <c r="U24" s="21">
        <f t="shared" si="2"/>
        <v>6.8183118181818173E-2</v>
      </c>
      <c r="V24" s="17" t="str">
        <f t="shared" si="3"/>
        <v>Support à l'entreprise</v>
      </c>
      <c r="W24" s="41">
        <f t="shared" si="6"/>
        <v>17</v>
      </c>
      <c r="X24" s="41">
        <f t="shared" si="4"/>
        <v>7</v>
      </c>
      <c r="Y24" s="41">
        <f t="shared" si="5"/>
        <v>3</v>
      </c>
      <c r="Z24" s="41">
        <f t="shared" si="0"/>
        <v>14</v>
      </c>
      <c r="AA24" s="41">
        <f t="shared" si="1"/>
        <v>3</v>
      </c>
      <c r="AG24" s="25"/>
      <c r="AH24" s="25"/>
      <c r="AI24" s="25"/>
    </row>
    <row r="25" spans="1:35" ht="12.75" customHeight="1" x14ac:dyDescent="0.25">
      <c r="A25" s="9" t="s">
        <v>36</v>
      </c>
      <c r="B25" s="12" t="s">
        <v>115</v>
      </c>
      <c r="G25" s="33"/>
      <c r="H25" s="95"/>
      <c r="I25" s="25"/>
      <c r="J25" s="25"/>
      <c r="K25" s="11"/>
      <c r="L25" s="17" t="s">
        <v>87</v>
      </c>
      <c r="M25" s="17">
        <v>0</v>
      </c>
      <c r="N25" s="17">
        <v>7</v>
      </c>
      <c r="O25" s="17">
        <v>3</v>
      </c>
      <c r="P25" s="17">
        <v>10</v>
      </c>
      <c r="Q25" s="17">
        <v>8</v>
      </c>
      <c r="R25" s="22">
        <f>Q25/SUM(M25:Q25)+0.0000009</f>
        <v>0.28571518571428572</v>
      </c>
      <c r="S25" s="11" t="s">
        <v>10</v>
      </c>
      <c r="T25" s="17">
        <v>9</v>
      </c>
      <c r="U25" s="21">
        <f t="shared" si="2"/>
        <v>4.5455745454545456E-2</v>
      </c>
      <c r="V25" s="17" t="str">
        <f t="shared" si="3"/>
        <v>Spectacle</v>
      </c>
      <c r="W25" s="41">
        <f t="shared" si="6"/>
        <v>8</v>
      </c>
      <c r="X25" s="41">
        <f t="shared" si="4"/>
        <v>11</v>
      </c>
      <c r="Y25" s="41">
        <f t="shared" si="5"/>
        <v>1</v>
      </c>
      <c r="Z25" s="41">
        <f t="shared" si="0"/>
        <v>1</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1</v>
      </c>
      <c r="O26" s="17">
        <v>0</v>
      </c>
      <c r="P26" s="17">
        <v>19</v>
      </c>
      <c r="Q26" s="17">
        <v>10</v>
      </c>
      <c r="R26" s="22">
        <f>Q26/SUM(M26:Q26)+0.000001</f>
        <v>0.31250099999999997</v>
      </c>
      <c r="S26" s="11" t="s">
        <v>11</v>
      </c>
      <c r="T26" s="17">
        <v>10</v>
      </c>
      <c r="U26" s="21">
        <f t="shared" si="2"/>
        <v>3.3333433333333336E-2</v>
      </c>
      <c r="V26" s="17" t="str">
        <f t="shared" si="3"/>
        <v>Agriculture et pêche, espaces naturels et espaces verts, soins aux animaux</v>
      </c>
      <c r="W26" s="41">
        <f t="shared" si="6"/>
        <v>6</v>
      </c>
      <c r="X26" s="41">
        <f t="shared" si="4"/>
        <v>8</v>
      </c>
      <c r="Y26" s="41">
        <f t="shared" si="5"/>
        <v>9</v>
      </c>
      <c r="Z26" s="41">
        <f t="shared" si="0"/>
        <v>6</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38</v>
      </c>
      <c r="N27" s="17">
        <v>6</v>
      </c>
      <c r="O27" s="17">
        <v>2</v>
      </c>
      <c r="P27" s="17">
        <v>19</v>
      </c>
      <c r="Q27" s="17">
        <v>6</v>
      </c>
      <c r="R27" s="22">
        <f>Q27/SUM(M27:Q27)+0.0000011</f>
        <v>8.4508142253521129E-2</v>
      </c>
      <c r="S27" s="11" t="s">
        <v>12</v>
      </c>
      <c r="T27" s="17">
        <v>11</v>
      </c>
      <c r="U27" s="21">
        <f t="shared" si="2"/>
        <v>2.7028427027027027E-2</v>
      </c>
      <c r="V27" s="17" t="str">
        <f t="shared" si="3"/>
        <v>Transport et logistique</v>
      </c>
      <c r="W27" s="41">
        <f t="shared" si="6"/>
        <v>9</v>
      </c>
      <c r="X27" s="41">
        <f t="shared" si="4"/>
        <v>0</v>
      </c>
      <c r="Y27" s="41">
        <f t="shared" si="5"/>
        <v>8</v>
      </c>
      <c r="Z27" s="41">
        <f t="shared" si="0"/>
        <v>19</v>
      </c>
      <c r="AA27" s="41">
        <f t="shared" si="1"/>
        <v>1</v>
      </c>
      <c r="AB27" s="17"/>
    </row>
    <row r="28" spans="1:35" s="5" customFormat="1" ht="14.25" customHeight="1" x14ac:dyDescent="0.25">
      <c r="C28" s="32"/>
      <c r="D28" s="32"/>
      <c r="E28" s="32"/>
      <c r="F28" s="32"/>
      <c r="G28" s="33"/>
      <c r="H28" s="33"/>
      <c r="K28" s="31"/>
      <c r="L28" s="17" t="s">
        <v>90</v>
      </c>
      <c r="M28" s="17">
        <v>8</v>
      </c>
      <c r="N28" s="17">
        <v>11</v>
      </c>
      <c r="O28" s="17">
        <v>1</v>
      </c>
      <c r="P28" s="17">
        <v>1</v>
      </c>
      <c r="Q28" s="17">
        <v>1</v>
      </c>
      <c r="R28" s="22">
        <f>Q28/SUM(M28:Q28)+0.0000012</f>
        <v>4.5455745454545456E-2</v>
      </c>
      <c r="S28" s="11" t="s">
        <v>13</v>
      </c>
      <c r="T28" s="17">
        <v>12</v>
      </c>
      <c r="U28" s="21">
        <f t="shared" si="2"/>
        <v>2.5641425641025641E-2</v>
      </c>
      <c r="V28" s="17" t="str">
        <f t="shared" si="3"/>
        <v>Commerce, vente et grande distribution</v>
      </c>
      <c r="W28" s="41">
        <f t="shared" si="6"/>
        <v>7</v>
      </c>
      <c r="X28" s="41">
        <f t="shared" si="4"/>
        <v>7</v>
      </c>
      <c r="Y28" s="41">
        <f t="shared" si="5"/>
        <v>14</v>
      </c>
      <c r="Z28" s="41">
        <f t="shared" si="0"/>
        <v>10</v>
      </c>
      <c r="AA28" s="41">
        <f t="shared" si="1"/>
        <v>1</v>
      </c>
      <c r="AB28" s="17"/>
    </row>
    <row r="29" spans="1:35" s="5" customFormat="1" ht="23.25" customHeight="1" x14ac:dyDescent="0.25">
      <c r="B29" s="31"/>
      <c r="C29" s="32"/>
      <c r="D29" s="32"/>
      <c r="E29" s="32"/>
      <c r="F29" s="32"/>
      <c r="G29" s="32"/>
      <c r="H29" s="38">
        <f>VLOOKUP(VLOOKUP(V17,$T$2:$U$15,2,FALSE),$L$32:$M$45,2,FALSE)/10</f>
        <v>2.2000000000000002</v>
      </c>
      <c r="I29" s="39"/>
      <c r="K29" s="31"/>
      <c r="L29" s="17" t="s">
        <v>91</v>
      </c>
      <c r="M29" s="17">
        <v>17</v>
      </c>
      <c r="N29" s="17">
        <v>7</v>
      </c>
      <c r="O29" s="17">
        <v>3</v>
      </c>
      <c r="P29" s="17">
        <v>14</v>
      </c>
      <c r="Q29" s="17">
        <v>3</v>
      </c>
      <c r="R29" s="22">
        <f>Q29/SUM(M29:Q29)+0.0000013</f>
        <v>6.8183118181818173E-2</v>
      </c>
      <c r="S29" s="11" t="s">
        <v>14</v>
      </c>
      <c r="T29" s="17">
        <v>13</v>
      </c>
      <c r="U29" s="21">
        <f t="shared" si="2"/>
        <v>6.9999999999999997E-7</v>
      </c>
      <c r="V29" s="17" t="str">
        <f t="shared" si="3"/>
        <v>Hôtellerie-restauration, tourisme, loisirs et animation</v>
      </c>
      <c r="W29" s="41">
        <f t="shared" si="6"/>
        <v>10</v>
      </c>
      <c r="X29" s="41">
        <f t="shared" si="4"/>
        <v>4</v>
      </c>
      <c r="Y29" s="41">
        <f t="shared" si="5"/>
        <v>11</v>
      </c>
      <c r="Z29" s="41">
        <f t="shared" si="0"/>
        <v>5</v>
      </c>
      <c r="AA29" s="41">
        <f t="shared" si="1"/>
        <v>0</v>
      </c>
      <c r="AB29" s="17"/>
    </row>
    <row r="30" spans="1:35" s="5" customFormat="1" ht="23.25" customHeight="1" x14ac:dyDescent="0.25">
      <c r="B30" s="31"/>
      <c r="C30" s="32"/>
      <c r="D30" s="32"/>
      <c r="E30" s="32"/>
      <c r="F30" s="32"/>
      <c r="G30" s="32"/>
      <c r="H30" s="38">
        <f t="shared" ref="H30:H42" si="7">VLOOKUP(VLOOKUP(V18,$T$2:$U$15,2,FALSE),$L$32:$M$45,2,FALSE)/10</f>
        <v>1.2</v>
      </c>
      <c r="I30" s="39"/>
      <c r="K30" s="31"/>
      <c r="L30" s="17" t="s">
        <v>92</v>
      </c>
      <c r="M30" s="17">
        <v>9</v>
      </c>
      <c r="N30" s="17">
        <v>0</v>
      </c>
      <c r="O30" s="17">
        <v>8</v>
      </c>
      <c r="P30" s="17">
        <v>19</v>
      </c>
      <c r="Q30" s="17">
        <v>1</v>
      </c>
      <c r="R30" s="22">
        <f>Q30/SUM(M30:Q30)+0.0000014</f>
        <v>2.7028427027027027E-2</v>
      </c>
      <c r="S30" s="11" t="s">
        <v>15</v>
      </c>
      <c r="T30" s="17">
        <v>14</v>
      </c>
      <c r="U30" s="21">
        <f t="shared" si="2"/>
        <v>4.9999999999999998E-7</v>
      </c>
      <c r="V30" s="17" t="str">
        <f t="shared" si="3"/>
        <v>Communication, média et multimédia</v>
      </c>
      <c r="W30" s="41">
        <f t="shared" si="6"/>
        <v>14</v>
      </c>
      <c r="X30" s="41">
        <f t="shared" si="4"/>
        <v>3</v>
      </c>
      <c r="Y30" s="41">
        <f t="shared" si="5"/>
        <v>4</v>
      </c>
      <c r="Z30" s="41">
        <f t="shared" si="0"/>
        <v>2</v>
      </c>
      <c r="AA30" s="41">
        <f t="shared" si="1"/>
        <v>0</v>
      </c>
      <c r="AB30" s="17"/>
    </row>
    <row r="31" spans="1:35" s="5" customFormat="1" ht="23.25" customHeight="1" x14ac:dyDescent="0.25">
      <c r="H31" s="38">
        <f t="shared" si="7"/>
        <v>1.4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1.3</v>
      </c>
      <c r="I32" s="39"/>
      <c r="L32" s="17" t="s">
        <v>79</v>
      </c>
      <c r="M32" s="17">
        <v>1</v>
      </c>
      <c r="N32" s="17"/>
      <c r="O32" s="17"/>
      <c r="P32" s="17"/>
      <c r="Q32" s="17"/>
      <c r="R32" s="17"/>
      <c r="S32" s="17"/>
      <c r="T32" s="17"/>
      <c r="U32" s="17"/>
      <c r="V32" s="17"/>
      <c r="W32" s="17"/>
      <c r="X32" s="17"/>
      <c r="Y32" s="17"/>
      <c r="Z32" s="17"/>
      <c r="AA32" s="17"/>
      <c r="AB32" s="17"/>
    </row>
    <row r="33" spans="2:28" s="5" customFormat="1" ht="23.25" customHeight="1" x14ac:dyDescent="0.25">
      <c r="H33" s="38">
        <f t="shared" si="7"/>
        <v>1.5</v>
      </c>
      <c r="I33" s="39"/>
      <c r="L33" s="17" t="s">
        <v>80</v>
      </c>
      <c r="M33" s="17">
        <v>13</v>
      </c>
      <c r="N33" s="17"/>
      <c r="O33" s="17"/>
      <c r="P33" s="17"/>
      <c r="Q33" s="17"/>
      <c r="R33" s="17"/>
      <c r="S33" s="17"/>
      <c r="T33" s="17"/>
      <c r="U33" s="17"/>
      <c r="V33" s="17"/>
      <c r="W33" s="17"/>
      <c r="X33" s="17"/>
      <c r="Y33" s="17"/>
      <c r="Z33" s="17"/>
      <c r="AA33" s="17"/>
      <c r="AB33" s="17"/>
    </row>
    <row r="34" spans="2:28" s="5" customFormat="1" ht="23.25" customHeight="1" x14ac:dyDescent="0.25">
      <c r="H34" s="38">
        <f t="shared" si="7"/>
        <v>1.5</v>
      </c>
      <c r="I34" s="39"/>
      <c r="L34" s="17" t="s">
        <v>81</v>
      </c>
      <c r="M34" s="17">
        <v>15</v>
      </c>
      <c r="N34" s="17"/>
      <c r="O34" s="17"/>
      <c r="P34" s="17"/>
      <c r="Q34" s="17"/>
      <c r="R34" s="17"/>
      <c r="S34" s="17"/>
      <c r="T34" s="17"/>
      <c r="U34" s="17"/>
      <c r="V34" s="17"/>
      <c r="W34" s="17"/>
      <c r="X34" s="17"/>
      <c r="Y34" s="17"/>
      <c r="Z34" s="17"/>
      <c r="AA34" s="17"/>
      <c r="AB34" s="17"/>
    </row>
    <row r="35" spans="2:28" s="5" customFormat="1" ht="23.25" customHeight="1" x14ac:dyDescent="0.25">
      <c r="H35" s="38">
        <f t="shared" si="7"/>
        <v>0.4</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0.3</v>
      </c>
      <c r="I36" s="40"/>
      <c r="L36" s="17" t="s">
        <v>83</v>
      </c>
      <c r="M36" s="17">
        <v>-7</v>
      </c>
      <c r="N36" s="17"/>
      <c r="O36" s="17"/>
      <c r="P36" s="17"/>
      <c r="Q36" s="17"/>
      <c r="R36" s="17"/>
      <c r="S36" s="17"/>
      <c r="T36" s="17"/>
      <c r="U36" s="17"/>
      <c r="V36" s="17"/>
      <c r="W36" s="17"/>
      <c r="X36" s="17"/>
      <c r="Y36" s="17"/>
      <c r="Z36" s="17"/>
      <c r="AA36" s="17"/>
      <c r="AB36" s="17"/>
    </row>
    <row r="37" spans="2:28" s="5" customFormat="1" ht="23.25" customHeight="1" x14ac:dyDescent="0.25">
      <c r="H37" s="38">
        <f t="shared" si="7"/>
        <v>-1.1000000000000001</v>
      </c>
      <c r="I37" s="40"/>
      <c r="L37" s="17" t="s">
        <v>84</v>
      </c>
      <c r="M37" s="17">
        <v>15</v>
      </c>
      <c r="N37" s="17"/>
      <c r="O37" s="17"/>
      <c r="P37" s="17"/>
      <c r="Q37" s="17"/>
      <c r="R37" s="17"/>
      <c r="S37" s="17"/>
      <c r="T37" s="17"/>
      <c r="U37" s="17"/>
      <c r="V37" s="17"/>
      <c r="W37" s="17"/>
      <c r="X37" s="17"/>
      <c r="Y37" s="17"/>
      <c r="Z37" s="17"/>
      <c r="AA37" s="17"/>
      <c r="AB37" s="17"/>
    </row>
    <row r="38" spans="2:28" s="5" customFormat="1" ht="23.25" customHeight="1" x14ac:dyDescent="0.25">
      <c r="H38" s="38">
        <f t="shared" si="7"/>
        <v>0.1</v>
      </c>
      <c r="I38" s="39"/>
      <c r="L38" s="17" t="s">
        <v>85</v>
      </c>
      <c r="M38" s="17">
        <v>6</v>
      </c>
      <c r="N38" s="17"/>
      <c r="O38" s="17"/>
      <c r="P38" s="17"/>
      <c r="Q38" s="17"/>
      <c r="R38" s="17"/>
      <c r="S38" s="17"/>
      <c r="T38" s="17"/>
      <c r="U38" s="17"/>
      <c r="V38" s="17"/>
      <c r="W38" s="17"/>
      <c r="X38" s="17"/>
      <c r="Y38" s="17"/>
      <c r="Z38" s="17"/>
      <c r="AA38" s="17"/>
      <c r="AB38" s="17"/>
    </row>
    <row r="39" spans="2:28" s="5" customFormat="1" ht="23.25" customHeight="1" x14ac:dyDescent="0.25">
      <c r="H39" s="38">
        <f t="shared" si="7"/>
        <v>1.4</v>
      </c>
      <c r="I39" s="39"/>
      <c r="L39" s="17" t="s">
        <v>86</v>
      </c>
      <c r="M39" s="17">
        <v>22</v>
      </c>
      <c r="N39" s="17"/>
      <c r="O39" s="17"/>
      <c r="P39" s="17"/>
      <c r="Q39" s="17"/>
      <c r="R39" s="17"/>
      <c r="S39" s="17"/>
      <c r="T39" s="17"/>
      <c r="U39" s="17"/>
      <c r="V39" s="17"/>
      <c r="W39" s="17"/>
      <c r="X39" s="17"/>
      <c r="Y39" s="17"/>
      <c r="Z39" s="17"/>
      <c r="AA39" s="17"/>
      <c r="AB39" s="17"/>
    </row>
    <row r="40" spans="2:28" s="5" customFormat="1" ht="23.25" customHeight="1" x14ac:dyDescent="0.25">
      <c r="H40" s="38">
        <f t="shared" si="7"/>
        <v>0.3</v>
      </c>
      <c r="I40" s="39"/>
      <c r="L40" s="17" t="s">
        <v>87</v>
      </c>
      <c r="M40" s="17">
        <v>14</v>
      </c>
      <c r="N40" s="17"/>
      <c r="O40" s="17"/>
      <c r="P40" s="17"/>
      <c r="Q40" s="17"/>
      <c r="R40" s="17"/>
      <c r="S40" s="17"/>
      <c r="T40" s="17"/>
      <c r="U40" s="17"/>
      <c r="V40" s="17"/>
      <c r="W40" s="17"/>
      <c r="X40" s="17"/>
      <c r="Y40" s="17"/>
      <c r="Z40" s="17"/>
      <c r="AA40" s="17"/>
      <c r="AB40" s="17"/>
    </row>
    <row r="41" spans="2:28" s="5" customFormat="1" ht="23.25" customHeight="1" x14ac:dyDescent="0.25">
      <c r="H41" s="38">
        <f t="shared" si="7"/>
        <v>0.6</v>
      </c>
      <c r="I41" s="39"/>
      <c r="L41" s="17" t="s">
        <v>88</v>
      </c>
      <c r="M41" s="17">
        <v>12</v>
      </c>
      <c r="N41" s="17"/>
      <c r="O41" s="17"/>
      <c r="P41" s="17"/>
      <c r="Q41" s="17"/>
      <c r="R41" s="17"/>
      <c r="S41" s="17"/>
      <c r="T41" s="17"/>
      <c r="U41" s="17"/>
      <c r="V41" s="17"/>
      <c r="W41" s="17"/>
      <c r="X41" s="17"/>
      <c r="Y41" s="17"/>
      <c r="Z41" s="17"/>
      <c r="AA41" s="17"/>
      <c r="AB41" s="17"/>
    </row>
    <row r="42" spans="2:28" s="5" customFormat="1" ht="23.25" customHeight="1" x14ac:dyDescent="0.25">
      <c r="H42" s="38">
        <f t="shared" si="7"/>
        <v>-0.7</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-11</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3</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Industrie, de  fortes tensions (indicateur supérieur à 2) sont observées dans 33 métiers. À l'inverse, 10 métiers ne semblent pas du tout en tension (indicateur inférieur à -1). Dans ce domaine, l'indicateur de tension est de 2,2.</v>
      </c>
      <c r="C45" s="96"/>
      <c r="D45" s="96"/>
      <c r="E45" s="96"/>
      <c r="F45" s="96"/>
      <c r="G45" s="96"/>
      <c r="H45" s="96"/>
      <c r="J45" s="36"/>
      <c r="K45" s="36"/>
      <c r="L45" s="17" t="s">
        <v>92</v>
      </c>
      <c r="M45" s="17">
        <v>14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du Nord-Cotentin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226</v>
      </c>
      <c r="C51" s="60">
        <v>4</v>
      </c>
      <c r="D51" s="60">
        <v>1</v>
      </c>
      <c r="E51" s="60">
        <v>1</v>
      </c>
      <c r="F51" s="60">
        <v>5</v>
      </c>
      <c r="G51" s="60">
        <v>4</v>
      </c>
      <c r="H51" s="60">
        <v>1</v>
      </c>
      <c r="L51" s="17"/>
      <c r="M51" s="17"/>
      <c r="N51" s="17"/>
      <c r="O51" s="17"/>
      <c r="P51" s="17"/>
      <c r="Q51" s="17"/>
    </row>
    <row r="52" spans="1:17" ht="24.75" customHeight="1" x14ac:dyDescent="0.25">
      <c r="A52" s="57" t="s">
        <v>27</v>
      </c>
      <c r="B52" s="61" t="s">
        <v>212</v>
      </c>
      <c r="C52" s="62">
        <v>5</v>
      </c>
      <c r="D52" s="62">
        <v>1</v>
      </c>
      <c r="E52" s="62">
        <v>3</v>
      </c>
      <c r="F52" s="62">
        <v>3</v>
      </c>
      <c r="G52" s="62">
        <v>2</v>
      </c>
      <c r="H52" s="62">
        <v>1</v>
      </c>
      <c r="L52" s="17"/>
      <c r="M52" s="17"/>
      <c r="N52" s="17"/>
      <c r="O52" s="17"/>
      <c r="P52" s="17"/>
      <c r="Q52" s="17"/>
    </row>
    <row r="53" spans="1:17" ht="24.75" customHeight="1" x14ac:dyDescent="0.25">
      <c r="A53" s="57" t="s">
        <v>25</v>
      </c>
      <c r="B53" s="61" t="s">
        <v>243</v>
      </c>
      <c r="C53" s="62">
        <v>5</v>
      </c>
      <c r="D53" s="62">
        <v>4</v>
      </c>
      <c r="E53" s="62">
        <v>2</v>
      </c>
      <c r="F53" s="62">
        <v>4</v>
      </c>
      <c r="G53" s="62">
        <v>5</v>
      </c>
      <c r="H53" s="62">
        <v>5</v>
      </c>
      <c r="L53" s="17"/>
      <c r="M53" s="17"/>
      <c r="N53" s="17"/>
      <c r="O53" s="17"/>
      <c r="P53" s="17"/>
      <c r="Q53" s="17"/>
    </row>
    <row r="54" spans="1:17" ht="24.75" customHeight="1" x14ac:dyDescent="0.25">
      <c r="A54" s="57" t="s">
        <v>24</v>
      </c>
      <c r="B54" s="61" t="s">
        <v>187</v>
      </c>
      <c r="C54" s="62">
        <v>5</v>
      </c>
      <c r="D54" s="62">
        <v>4</v>
      </c>
      <c r="E54" s="62">
        <v>3</v>
      </c>
      <c r="F54" s="62">
        <v>5</v>
      </c>
      <c r="G54" s="62">
        <v>3</v>
      </c>
      <c r="H54" s="62">
        <v>3</v>
      </c>
      <c r="L54" s="17"/>
      <c r="M54" s="17"/>
      <c r="N54" s="17"/>
      <c r="O54" s="17"/>
      <c r="P54" s="17"/>
      <c r="Q54" s="17"/>
    </row>
    <row r="55" spans="1:17" ht="24.75" customHeight="1" x14ac:dyDescent="0.25">
      <c r="A55" s="57" t="s">
        <v>23</v>
      </c>
      <c r="B55" s="61" t="s">
        <v>208</v>
      </c>
      <c r="C55" s="62">
        <v>2</v>
      </c>
      <c r="D55" s="62">
        <v>3</v>
      </c>
      <c r="E55" s="62">
        <v>2</v>
      </c>
      <c r="F55" s="62">
        <v>5</v>
      </c>
      <c r="G55" s="62">
        <v>3</v>
      </c>
      <c r="H55" s="62">
        <v>4</v>
      </c>
      <c r="L55" s="17"/>
      <c r="M55" s="17"/>
      <c r="N55" s="17"/>
      <c r="O55" s="17"/>
      <c r="P55" s="17"/>
      <c r="Q55" s="17"/>
    </row>
    <row r="56" spans="1:17" ht="24.75" customHeight="1" x14ac:dyDescent="0.25">
      <c r="A56" s="57" t="s">
        <v>22</v>
      </c>
      <c r="B56" s="61" t="s">
        <v>195</v>
      </c>
      <c r="C56" s="62">
        <v>2</v>
      </c>
      <c r="D56" s="62">
        <v>3</v>
      </c>
      <c r="E56" s="62">
        <v>2</v>
      </c>
      <c r="F56" s="62">
        <v>5</v>
      </c>
      <c r="G56" s="62">
        <v>2</v>
      </c>
      <c r="H56" s="62">
        <v>5</v>
      </c>
      <c r="L56" s="17"/>
      <c r="M56" s="17"/>
      <c r="N56" s="17"/>
      <c r="O56" s="17"/>
      <c r="P56" s="17"/>
      <c r="Q56" s="17"/>
    </row>
    <row r="57" spans="1:17" ht="24.75" customHeight="1" x14ac:dyDescent="0.25">
      <c r="A57" s="57" t="s">
        <v>21</v>
      </c>
      <c r="B57" s="61" t="s">
        <v>168</v>
      </c>
      <c r="C57" s="62">
        <v>5</v>
      </c>
      <c r="D57" s="62">
        <v>2</v>
      </c>
      <c r="E57" s="62">
        <v>2</v>
      </c>
      <c r="F57" s="62">
        <v>5</v>
      </c>
      <c r="G57" s="62">
        <v>4</v>
      </c>
      <c r="H57" s="62">
        <v>3</v>
      </c>
      <c r="L57" s="17"/>
      <c r="M57" s="17"/>
      <c r="N57" s="17"/>
      <c r="O57" s="17"/>
      <c r="P57" s="17"/>
      <c r="Q57" s="17"/>
    </row>
    <row r="58" spans="1:17" ht="24.75" customHeight="1" x14ac:dyDescent="0.25">
      <c r="A58" s="57" t="s">
        <v>20</v>
      </c>
      <c r="B58" s="61" t="s">
        <v>139</v>
      </c>
      <c r="C58" s="62">
        <v>2</v>
      </c>
      <c r="D58" s="62">
        <v>2</v>
      </c>
      <c r="E58" s="62">
        <v>1</v>
      </c>
      <c r="F58" s="62">
        <v>5</v>
      </c>
      <c r="G58" s="62">
        <v>4</v>
      </c>
      <c r="H58" s="62">
        <v>4</v>
      </c>
      <c r="L58" s="17"/>
      <c r="M58" s="17"/>
      <c r="N58" s="17"/>
      <c r="O58" s="17"/>
      <c r="P58" s="17"/>
      <c r="Q58" s="17"/>
    </row>
    <row r="59" spans="1:17" ht="24.75" customHeight="1" x14ac:dyDescent="0.25">
      <c r="A59" s="57" t="s">
        <v>19</v>
      </c>
      <c r="B59" s="61" t="s">
        <v>309</v>
      </c>
      <c r="C59" s="62">
        <v>5</v>
      </c>
      <c r="D59" s="62">
        <v>1</v>
      </c>
      <c r="E59" s="62">
        <v>1</v>
      </c>
      <c r="F59" s="62">
        <v>3</v>
      </c>
      <c r="G59" s="62">
        <v>2</v>
      </c>
      <c r="H59" s="62">
        <v>2</v>
      </c>
      <c r="L59" s="17"/>
      <c r="M59" s="17"/>
      <c r="N59" s="17"/>
      <c r="O59" s="17"/>
      <c r="P59" s="17"/>
      <c r="Q59" s="17"/>
    </row>
    <row r="60" spans="1:17" ht="24.75" customHeight="1" x14ac:dyDescent="0.25">
      <c r="A60" s="57" t="s">
        <v>18</v>
      </c>
      <c r="B60" s="61" t="s">
        <v>194</v>
      </c>
      <c r="C60" s="62">
        <v>5</v>
      </c>
      <c r="D60" s="62">
        <v>4</v>
      </c>
      <c r="E60" s="62">
        <v>2</v>
      </c>
      <c r="F60" s="62">
        <v>5</v>
      </c>
      <c r="G60" s="62">
        <v>4</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du Nord-Cotentin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Management et ingénierie études, recherche et développement industriel </v>
      </c>
      <c r="C69" s="63">
        <f>IF(N69=". ",0,IF(AND(N69&gt;0,N69&lt;5),"ND",N69))</f>
        <v>14</v>
      </c>
      <c r="D69" s="58">
        <f>IF(O69=". ",0,IF(AND(O69&gt;0,O69&lt;5),"ND",O69))</f>
        <v>24</v>
      </c>
      <c r="E69" s="64">
        <f t="shared" ref="E69:E78" si="9">IF(P69=". ",0,P69)</f>
        <v>86</v>
      </c>
      <c r="F69" s="65">
        <f>IF(OR(R69=0,R69=". "),"-",IF(P69=". ",0,P69)/R69-1)</f>
        <v>0.48275862068965525</v>
      </c>
      <c r="G69" s="58">
        <f>IF(Q69=". ",0,Q69)</f>
        <v>1</v>
      </c>
      <c r="H69" s="66">
        <f>IF(OR(S69=0,S69=". "),"-",IF(P69=". ",0,P69)/S69)</f>
        <v>1.4098360655737705</v>
      </c>
      <c r="L69" s="17"/>
      <c r="M69" s="17" t="s">
        <v>226</v>
      </c>
      <c r="N69" s="17">
        <v>14</v>
      </c>
      <c r="O69" s="17">
        <v>24</v>
      </c>
      <c r="P69" s="17">
        <v>86</v>
      </c>
      <c r="Q69" s="17">
        <v>1</v>
      </c>
      <c r="R69" s="17">
        <v>58</v>
      </c>
      <c r="S69" s="17">
        <v>61</v>
      </c>
    </row>
    <row r="70" spans="1:19" ht="24.75" customHeight="1" x14ac:dyDescent="0.25">
      <c r="A70" s="57" t="s">
        <v>27</v>
      </c>
      <c r="B70" s="61" t="str">
        <f t="shared" si="8"/>
        <v xml:space="preserve">Management et ingénierie qualité industrielle </v>
      </c>
      <c r="C70" s="67">
        <f t="shared" ref="C70:D78" si="10">IF(N70=". ",0,IF(AND(N70&gt;0,N70&lt;5),"ND",N70))</f>
        <v>15</v>
      </c>
      <c r="D70" s="68">
        <f t="shared" si="10"/>
        <v>25</v>
      </c>
      <c r="E70" s="69">
        <f t="shared" si="9"/>
        <v>62</v>
      </c>
      <c r="F70" s="70">
        <f t="shared" ref="F70:F78" si="11">IF(OR(R70=0,R70=". "),"-",IF(P70=". ",0,P70)/R70-1)</f>
        <v>-3.125E-2</v>
      </c>
      <c r="G70" s="68">
        <f t="shared" ref="G70:G78" si="12">IF(Q70=". ",0,Q70)</f>
        <v>8</v>
      </c>
      <c r="H70" s="71">
        <f t="shared" ref="H70:H78" si="13">IF(OR(S70=0,S70=". "),"-",IF(P70=". ",0,P70)/S70)</f>
        <v>1.6756756756756757</v>
      </c>
      <c r="L70" s="17"/>
      <c r="M70" s="17" t="s">
        <v>212</v>
      </c>
      <c r="N70" s="17">
        <v>15</v>
      </c>
      <c r="O70" s="17">
        <v>25</v>
      </c>
      <c r="P70" s="17">
        <v>62</v>
      </c>
      <c r="Q70" s="17">
        <v>8</v>
      </c>
      <c r="R70" s="17">
        <v>64</v>
      </c>
      <c r="S70" s="17">
        <v>37</v>
      </c>
    </row>
    <row r="71" spans="1:19" ht="24.75" customHeight="1" x14ac:dyDescent="0.25">
      <c r="A71" s="57" t="s">
        <v>25</v>
      </c>
      <c r="B71" s="61" t="str">
        <f t="shared" si="8"/>
        <v xml:space="preserve">Réalisation et montage en tuyauterie </v>
      </c>
      <c r="C71" s="67">
        <f t="shared" si="10"/>
        <v>36</v>
      </c>
      <c r="D71" s="68">
        <f t="shared" si="10"/>
        <v>65</v>
      </c>
      <c r="E71" s="69">
        <f t="shared" si="9"/>
        <v>182</v>
      </c>
      <c r="F71" s="70">
        <f t="shared" si="11"/>
        <v>0.21333333333333337</v>
      </c>
      <c r="G71" s="68">
        <f t="shared" si="12"/>
        <v>11</v>
      </c>
      <c r="H71" s="71">
        <f t="shared" si="13"/>
        <v>2.4594594594594597</v>
      </c>
      <c r="L71" s="17"/>
      <c r="M71" s="17" t="s">
        <v>243</v>
      </c>
      <c r="N71" s="17">
        <v>36</v>
      </c>
      <c r="O71" s="17">
        <v>65</v>
      </c>
      <c r="P71" s="17">
        <v>182</v>
      </c>
      <c r="Q71" s="17">
        <v>11</v>
      </c>
      <c r="R71" s="17">
        <v>150</v>
      </c>
      <c r="S71" s="17">
        <v>74</v>
      </c>
    </row>
    <row r="72" spans="1:19" ht="24.75" customHeight="1" x14ac:dyDescent="0.25">
      <c r="A72" s="57" t="s">
        <v>24</v>
      </c>
      <c r="B72" s="61" t="str">
        <f t="shared" si="8"/>
        <v xml:space="preserve">Pose et restauration de couvertures </v>
      </c>
      <c r="C72" s="67">
        <f t="shared" si="10"/>
        <v>12</v>
      </c>
      <c r="D72" s="68">
        <f t="shared" si="10"/>
        <v>20</v>
      </c>
      <c r="E72" s="69">
        <f t="shared" si="9"/>
        <v>68</v>
      </c>
      <c r="F72" s="70">
        <f t="shared" si="11"/>
        <v>-8.108108108108103E-2</v>
      </c>
      <c r="G72" s="68">
        <f t="shared" si="12"/>
        <v>6</v>
      </c>
      <c r="H72" s="71">
        <f t="shared" si="13"/>
        <v>1.7</v>
      </c>
      <c r="L72" s="17"/>
      <c r="M72" s="17" t="s">
        <v>187</v>
      </c>
      <c r="N72" s="17">
        <v>12</v>
      </c>
      <c r="O72" s="17">
        <v>20</v>
      </c>
      <c r="P72" s="17">
        <v>68</v>
      </c>
      <c r="Q72" s="17">
        <v>6</v>
      </c>
      <c r="R72" s="17">
        <v>74</v>
      </c>
      <c r="S72" s="17">
        <v>40</v>
      </c>
    </row>
    <row r="73" spans="1:19" ht="24.75" customHeight="1" x14ac:dyDescent="0.25">
      <c r="A73" s="57" t="s">
        <v>23</v>
      </c>
      <c r="B73" s="61" t="str">
        <f t="shared" si="8"/>
        <v xml:space="preserve">Intervention technique en méthodes et industrialisation </v>
      </c>
      <c r="C73" s="67">
        <f t="shared" si="10"/>
        <v>23</v>
      </c>
      <c r="D73" s="68">
        <f t="shared" si="10"/>
        <v>33</v>
      </c>
      <c r="E73" s="69">
        <f t="shared" si="9"/>
        <v>96</v>
      </c>
      <c r="F73" s="70">
        <f t="shared" si="11"/>
        <v>0.60000000000000009</v>
      </c>
      <c r="G73" s="68">
        <f t="shared" si="12"/>
        <v>9</v>
      </c>
      <c r="H73" s="71">
        <f t="shared" si="13"/>
        <v>1.8461538461538463</v>
      </c>
      <c r="L73" s="17"/>
      <c r="M73" s="17" t="s">
        <v>208</v>
      </c>
      <c r="N73" s="17">
        <v>23</v>
      </c>
      <c r="O73" s="17">
        <v>33</v>
      </c>
      <c r="P73" s="17">
        <v>96</v>
      </c>
      <c r="Q73" s="17">
        <v>9</v>
      </c>
      <c r="R73" s="17">
        <v>60</v>
      </c>
      <c r="S73" s="17">
        <v>52</v>
      </c>
    </row>
    <row r="74" spans="1:19" ht="24.75" customHeight="1" x14ac:dyDescent="0.25">
      <c r="A74" s="57" t="s">
        <v>22</v>
      </c>
      <c r="B74" s="61" t="str">
        <f t="shared" si="8"/>
        <v xml:space="preserve">Conduite de transport de particuliers </v>
      </c>
      <c r="C74" s="67">
        <f t="shared" si="10"/>
        <v>11</v>
      </c>
      <c r="D74" s="68">
        <f t="shared" si="10"/>
        <v>16</v>
      </c>
      <c r="E74" s="69">
        <f t="shared" si="9"/>
        <v>7</v>
      </c>
      <c r="F74" s="70">
        <f t="shared" si="11"/>
        <v>-0.72</v>
      </c>
      <c r="G74" s="68">
        <f t="shared" si="12"/>
        <v>1</v>
      </c>
      <c r="H74" s="71">
        <f t="shared" si="13"/>
        <v>0.3888888888888889</v>
      </c>
      <c r="L74" s="17"/>
      <c r="M74" s="17" t="s">
        <v>195</v>
      </c>
      <c r="N74" s="17">
        <v>11</v>
      </c>
      <c r="O74" s="17">
        <v>16</v>
      </c>
      <c r="P74" s="17">
        <v>7</v>
      </c>
      <c r="Q74" s="17">
        <v>1</v>
      </c>
      <c r="R74" s="17">
        <v>25</v>
      </c>
      <c r="S74" s="17">
        <v>18</v>
      </c>
    </row>
    <row r="75" spans="1:19" ht="24.75" customHeight="1" x14ac:dyDescent="0.25">
      <c r="A75" s="57" t="s">
        <v>21</v>
      </c>
      <c r="B75" s="61" t="str">
        <f t="shared" si="8"/>
        <v xml:space="preserve">Installation et maintenance d'équipements industriels et d'exploitation </v>
      </c>
      <c r="C75" s="67">
        <f t="shared" si="10"/>
        <v>20</v>
      </c>
      <c r="D75" s="68">
        <f t="shared" si="10"/>
        <v>37</v>
      </c>
      <c r="E75" s="69">
        <f t="shared" si="9"/>
        <v>145</v>
      </c>
      <c r="F75" s="70">
        <f t="shared" si="11"/>
        <v>0.79012345679012341</v>
      </c>
      <c r="G75" s="68">
        <f t="shared" si="12"/>
        <v>9</v>
      </c>
      <c r="H75" s="71">
        <f t="shared" si="13"/>
        <v>1.5934065934065933</v>
      </c>
      <c r="L75" s="17"/>
      <c r="M75" s="17" t="s">
        <v>168</v>
      </c>
      <c r="N75" s="17">
        <v>20</v>
      </c>
      <c r="O75" s="17">
        <v>37</v>
      </c>
      <c r="P75" s="17">
        <v>145</v>
      </c>
      <c r="Q75" s="17">
        <v>9</v>
      </c>
      <c r="R75" s="17">
        <v>81</v>
      </c>
      <c r="S75" s="17">
        <v>91</v>
      </c>
    </row>
    <row r="76" spans="1:19" ht="24.75" customHeight="1" x14ac:dyDescent="0.25">
      <c r="A76" s="57" t="s">
        <v>20</v>
      </c>
      <c r="B76" s="61" t="str">
        <f t="shared" si="8"/>
        <v xml:space="preserve">Ingénierie et études du BTP </v>
      </c>
      <c r="C76" s="67">
        <f t="shared" si="10"/>
        <v>12</v>
      </c>
      <c r="D76" s="68">
        <f t="shared" si="10"/>
        <v>19</v>
      </c>
      <c r="E76" s="69">
        <f t="shared" si="9"/>
        <v>44</v>
      </c>
      <c r="F76" s="70">
        <f t="shared" si="11"/>
        <v>2.3846153846153846</v>
      </c>
      <c r="G76" s="68">
        <f t="shared" si="12"/>
        <v>5</v>
      </c>
      <c r="H76" s="71">
        <f t="shared" si="13"/>
        <v>1.8333333333333333</v>
      </c>
      <c r="L76" s="17"/>
      <c r="M76" s="17" t="s">
        <v>139</v>
      </c>
      <c r="N76" s="17">
        <v>12</v>
      </c>
      <c r="O76" s="17">
        <v>19</v>
      </c>
      <c r="P76" s="17">
        <v>44</v>
      </c>
      <c r="Q76" s="17">
        <v>5</v>
      </c>
      <c r="R76" s="17">
        <v>13</v>
      </c>
      <c r="S76" s="17">
        <v>24</v>
      </c>
    </row>
    <row r="77" spans="1:19" ht="24.75" customHeight="1" x14ac:dyDescent="0.25">
      <c r="A77" s="57" t="s">
        <v>19</v>
      </c>
      <c r="B77" s="61" t="str">
        <f t="shared" si="8"/>
        <v xml:space="preserve">Management et ingénierie d'affaires </v>
      </c>
      <c r="C77" s="67">
        <f t="shared" si="10"/>
        <v>14</v>
      </c>
      <c r="D77" s="68">
        <f t="shared" si="10"/>
        <v>24</v>
      </c>
      <c r="E77" s="69">
        <f t="shared" si="9"/>
        <v>46</v>
      </c>
      <c r="F77" s="70">
        <f t="shared" si="11"/>
        <v>0.12195121951219523</v>
      </c>
      <c r="G77" s="68">
        <f t="shared" si="12"/>
        <v>3</v>
      </c>
      <c r="H77" s="71">
        <f t="shared" si="13"/>
        <v>1.0222222222222221</v>
      </c>
      <c r="L77" s="17"/>
      <c r="M77" s="17" t="s">
        <v>309</v>
      </c>
      <c r="N77" s="17">
        <v>14</v>
      </c>
      <c r="O77" s="17">
        <v>24</v>
      </c>
      <c r="P77" s="17">
        <v>46</v>
      </c>
      <c r="Q77" s="17">
        <v>3</v>
      </c>
      <c r="R77" s="17">
        <v>41</v>
      </c>
      <c r="S77" s="17">
        <v>45</v>
      </c>
    </row>
    <row r="78" spans="1:19" ht="24.75" customHeight="1" x14ac:dyDescent="0.25">
      <c r="A78" s="57" t="s">
        <v>18</v>
      </c>
      <c r="B78" s="61" t="str">
        <f t="shared" si="8"/>
        <v xml:space="preserve">Mécanique automobile </v>
      </c>
      <c r="C78" s="67">
        <f t="shared" si="10"/>
        <v>34</v>
      </c>
      <c r="D78" s="68">
        <f t="shared" si="10"/>
        <v>50</v>
      </c>
      <c r="E78" s="69">
        <f t="shared" si="9"/>
        <v>114</v>
      </c>
      <c r="F78" s="70">
        <f t="shared" si="11"/>
        <v>0.29545454545454541</v>
      </c>
      <c r="G78" s="68">
        <f t="shared" si="12"/>
        <v>8</v>
      </c>
      <c r="H78" s="71">
        <f t="shared" si="13"/>
        <v>1.0961538461538463</v>
      </c>
      <c r="L78" s="17"/>
      <c r="M78" s="17" t="s">
        <v>194</v>
      </c>
      <c r="N78" s="17">
        <v>34</v>
      </c>
      <c r="O78" s="17">
        <v>50</v>
      </c>
      <c r="P78" s="17">
        <v>114</v>
      </c>
      <c r="Q78" s="17">
        <v>8</v>
      </c>
      <c r="R78" s="17">
        <v>88</v>
      </c>
      <c r="S78" s="17">
        <v>104</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69" priority="6" operator="equal">
      <formula>5</formula>
    </cfRule>
    <cfRule type="cellIs" dxfId="68" priority="7" operator="equal">
      <formula>4</formula>
    </cfRule>
    <cfRule type="cellIs" dxfId="67" priority="8" operator="equal">
      <formula>3</formula>
    </cfRule>
    <cfRule type="cellIs" dxfId="66" priority="9" operator="equal">
      <formula>2</formula>
    </cfRule>
    <cfRule type="cellIs" dxfId="65" priority="10" operator="equal">
      <formula>1</formula>
    </cfRule>
  </conditionalFormatting>
  <conditionalFormatting sqref="F51:F60">
    <cfRule type="cellIs" dxfId="64" priority="1" operator="equal">
      <formula>5</formula>
    </cfRule>
    <cfRule type="cellIs" dxfId="63" priority="2" operator="equal">
      <formula>4</formula>
    </cfRule>
    <cfRule type="cellIs" dxfId="62" priority="3" operator="equal">
      <formula>3</formula>
    </cfRule>
    <cfRule type="cellIs" dxfId="61" priority="4" operator="equal">
      <formula>2</formula>
    </cfRule>
    <cfRule type="cellIs" dxfId="60" priority="5" operator="equal">
      <formula>1</formula>
    </cfRule>
  </conditionalFormatting>
  <pageMargins left="0.25" right="0.25"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topLeftCell="A6"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136</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idden="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1</v>
      </c>
      <c r="N17" s="17">
        <v>1</v>
      </c>
      <c r="O17" s="17">
        <v>16</v>
      </c>
      <c r="P17" s="17">
        <v>12</v>
      </c>
      <c r="Q17" s="17">
        <v>0</v>
      </c>
      <c r="R17" s="22">
        <f>Q17/SUM(M17:Q17)+0.0000001</f>
        <v>9.9999999999999995E-8</v>
      </c>
      <c r="S17" s="11" t="s">
        <v>3</v>
      </c>
      <c r="T17" s="17">
        <v>1</v>
      </c>
      <c r="U17" s="21">
        <f>LARGE($R$17:$R$30,T17)</f>
        <v>0.28571518571428572</v>
      </c>
      <c r="V17" s="17" t="str">
        <f>VLOOKUP(U17,$R$17:$S$30,2,FALSE)</f>
        <v>Installation et maintenance</v>
      </c>
      <c r="W17" s="41">
        <f>VLOOKUP(VLOOKUP(V17,$T$2:$U$15,2,FALSE),$L$17:$Q$31,2,FALSE)</f>
        <v>0</v>
      </c>
      <c r="X17" s="41">
        <f>VLOOKUP(VLOOKUP(V17,$T$2:$U$15,2,FALSE),$L$17:$Q$31,3,FALSE)</f>
        <v>1</v>
      </c>
      <c r="Y17" s="41">
        <f>VLOOKUP(VLOOKUP(V17,$T$2:$U$15,2,FALSE),$L$17:$Q$31,4,FALSE)</f>
        <v>2</v>
      </c>
      <c r="Z17" s="41">
        <f t="shared" ref="Z17:Z30" si="0">VLOOKUP(VLOOKUP(V17,$T$2:$U$15,2,FALSE),$L$17:$Q$31,5,FALSE)</f>
        <v>17</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1</v>
      </c>
      <c r="N18" s="17">
        <v>5</v>
      </c>
      <c r="O18" s="17">
        <v>8</v>
      </c>
      <c r="P18" s="17">
        <v>5</v>
      </c>
      <c r="Q18" s="17">
        <v>0</v>
      </c>
      <c r="R18" s="22">
        <f>Q18/SUM(M18:Q18)+0.0000002</f>
        <v>1.9999999999999999E-7</v>
      </c>
      <c r="S18" s="11" t="s">
        <v>4</v>
      </c>
      <c r="T18" s="17">
        <v>2</v>
      </c>
      <c r="U18" s="21">
        <f t="shared" ref="U18:U30" si="2">LARGE($R$17:$R$30,T18)</f>
        <v>0.25000099999999997</v>
      </c>
      <c r="V18" s="17" t="str">
        <f t="shared" ref="V18:V30" si="3">VLOOKUP(U18,$R$17:$S$30,2,FALSE)</f>
        <v>Santé</v>
      </c>
      <c r="W18" s="41">
        <f>VLOOKUP(VLOOKUP(V18,$T$2:$U$15,2,FALSE),$L$17:$Q$30,2,FALSE)</f>
        <v>0</v>
      </c>
      <c r="X18" s="41">
        <f t="shared" ref="X18:X30" si="4">VLOOKUP(VLOOKUP(V18,$T$2:$U$15,2,FALSE),$L$17:$Q$30,3,FALSE)</f>
        <v>1</v>
      </c>
      <c r="Y18" s="41">
        <f t="shared" ref="Y18:Y30" si="5">VLOOKUP(VLOOKUP(V18,$T$2:$U$15,2,FALSE),$L$17:$Q$30,4,FALSE)</f>
        <v>0</v>
      </c>
      <c r="Z18" s="41">
        <f t="shared" si="0"/>
        <v>23</v>
      </c>
      <c r="AA18" s="41">
        <f t="shared" si="1"/>
        <v>8</v>
      </c>
      <c r="AG18" s="25"/>
      <c r="AH18" s="25"/>
      <c r="AI18" s="25"/>
    </row>
    <row r="19" spans="1:35" ht="9.75" customHeight="1" x14ac:dyDescent="0.25">
      <c r="A19" s="94"/>
      <c r="B19" s="94"/>
      <c r="C19" s="94"/>
      <c r="D19" s="94"/>
      <c r="E19" s="94"/>
      <c r="F19" s="94"/>
      <c r="G19" s="94"/>
      <c r="H19" s="94"/>
      <c r="I19" s="25"/>
      <c r="J19" s="25"/>
      <c r="K19" s="11"/>
      <c r="L19" s="17" t="s">
        <v>81</v>
      </c>
      <c r="M19" s="17">
        <v>1</v>
      </c>
      <c r="N19" s="17">
        <v>10</v>
      </c>
      <c r="O19" s="17">
        <v>4</v>
      </c>
      <c r="P19" s="17">
        <v>10</v>
      </c>
      <c r="Q19" s="17">
        <v>0</v>
      </c>
      <c r="R19" s="22">
        <f>Q19/SUM(M19:Q19)+0.0000003</f>
        <v>2.9999999999999999E-7</v>
      </c>
      <c r="S19" s="11" t="s">
        <v>5</v>
      </c>
      <c r="T19" s="17">
        <v>3</v>
      </c>
      <c r="U19" s="21">
        <f t="shared" si="2"/>
        <v>0.19149016170212765</v>
      </c>
      <c r="V19" s="17" t="str">
        <f t="shared" si="3"/>
        <v>Industrie</v>
      </c>
      <c r="W19" s="41">
        <f t="shared" ref="W19:W30" si="6">VLOOKUP(VLOOKUP(V19,$T$2:$U$15,2,FALSE),$L$17:$Q$30,2,FALSE)</f>
        <v>0</v>
      </c>
      <c r="X19" s="41">
        <f t="shared" si="4"/>
        <v>5</v>
      </c>
      <c r="Y19" s="41">
        <f t="shared" si="5"/>
        <v>19</v>
      </c>
      <c r="Z19" s="41">
        <f t="shared" si="0"/>
        <v>52</v>
      </c>
      <c r="AA19" s="41">
        <f t="shared" si="1"/>
        <v>18</v>
      </c>
      <c r="AG19" s="25"/>
      <c r="AH19" s="25"/>
      <c r="AI19" s="25"/>
    </row>
    <row r="20" spans="1:35" ht="18.75" customHeight="1" x14ac:dyDescent="0.25">
      <c r="E20" s="19"/>
      <c r="I20" s="25"/>
      <c r="J20" s="25"/>
      <c r="K20" s="11"/>
      <c r="L20" s="17" t="s">
        <v>82</v>
      </c>
      <c r="M20" s="17">
        <v>0</v>
      </c>
      <c r="N20" s="17">
        <v>10</v>
      </c>
      <c r="O20" s="17">
        <v>20</v>
      </c>
      <c r="P20" s="17">
        <v>9</v>
      </c>
      <c r="Q20" s="17">
        <v>0</v>
      </c>
      <c r="R20" s="22">
        <f>Q20/SUM(M20:Q20)+0.0000004</f>
        <v>3.9999999999999998E-7</v>
      </c>
      <c r="S20" s="11" t="s">
        <v>6</v>
      </c>
      <c r="T20" s="17">
        <v>4</v>
      </c>
      <c r="U20" s="21">
        <f t="shared" si="2"/>
        <v>0.15789533684210524</v>
      </c>
      <c r="V20" s="17" t="str">
        <f t="shared" si="3"/>
        <v>Construction, bâtiment et travaux publics</v>
      </c>
      <c r="W20" s="41">
        <f t="shared" si="6"/>
        <v>0</v>
      </c>
      <c r="X20" s="41">
        <f t="shared" si="4"/>
        <v>0</v>
      </c>
      <c r="Y20" s="41">
        <f t="shared" si="5"/>
        <v>6</v>
      </c>
      <c r="Z20" s="41">
        <f t="shared" si="0"/>
        <v>26</v>
      </c>
      <c r="AA20" s="41">
        <f t="shared" si="1"/>
        <v>6</v>
      </c>
      <c r="AG20" s="25"/>
      <c r="AH20" s="25"/>
      <c r="AI20" s="25"/>
    </row>
    <row r="21" spans="1:35" ht="16.5" customHeight="1" x14ac:dyDescent="0.3">
      <c r="B21" s="46" t="s">
        <v>179</v>
      </c>
      <c r="E21" s="19"/>
      <c r="I21" s="25"/>
      <c r="J21" s="25"/>
      <c r="K21" s="11"/>
      <c r="L21" s="17" t="s">
        <v>83</v>
      </c>
      <c r="M21" s="17">
        <v>6</v>
      </c>
      <c r="N21" s="17">
        <v>5</v>
      </c>
      <c r="O21" s="17">
        <v>3</v>
      </c>
      <c r="P21" s="17">
        <v>8</v>
      </c>
      <c r="Q21" s="17">
        <v>1</v>
      </c>
      <c r="R21" s="22">
        <f>Q21/SUM(M21:Q21)+0.0000005</f>
        <v>4.3478760869565217E-2</v>
      </c>
      <c r="S21" s="11" t="s">
        <v>7</v>
      </c>
      <c r="T21" s="17">
        <v>5</v>
      </c>
      <c r="U21" s="21">
        <f t="shared" si="2"/>
        <v>6.8183118181818173E-2</v>
      </c>
      <c r="V21" s="17" t="str">
        <f t="shared" si="3"/>
        <v>Support à l'entreprise</v>
      </c>
      <c r="W21" s="41">
        <f t="shared" si="6"/>
        <v>1</v>
      </c>
      <c r="X21" s="41">
        <f t="shared" si="4"/>
        <v>14</v>
      </c>
      <c r="Y21" s="41">
        <f t="shared" si="5"/>
        <v>18</v>
      </c>
      <c r="Z21" s="41">
        <f t="shared" si="0"/>
        <v>8</v>
      </c>
      <c r="AA21" s="41">
        <f t="shared" si="1"/>
        <v>3</v>
      </c>
      <c r="AG21" s="25"/>
      <c r="AH21" s="25"/>
      <c r="AI21" s="25"/>
    </row>
    <row r="22" spans="1:35" ht="16.5" customHeight="1" x14ac:dyDescent="0.25">
      <c r="E22" s="19"/>
      <c r="I22" s="25"/>
      <c r="J22" s="25"/>
      <c r="K22" s="11"/>
      <c r="L22" s="17" t="s">
        <v>84</v>
      </c>
      <c r="M22" s="17">
        <v>0</v>
      </c>
      <c r="N22" s="17">
        <v>0</v>
      </c>
      <c r="O22" s="17">
        <v>6</v>
      </c>
      <c r="P22" s="17">
        <v>26</v>
      </c>
      <c r="Q22" s="17">
        <v>6</v>
      </c>
      <c r="R22" s="22">
        <f>Q22/SUM(M22:Q22)+0.0000006</f>
        <v>0.15789533684210524</v>
      </c>
      <c r="S22" s="11" t="s">
        <v>8</v>
      </c>
      <c r="T22" s="17">
        <v>6</v>
      </c>
      <c r="U22" s="21">
        <f t="shared" si="2"/>
        <v>5.4055454054054056E-2</v>
      </c>
      <c r="V22" s="17" t="str">
        <f t="shared" si="3"/>
        <v>Transport et logistique</v>
      </c>
      <c r="W22" s="41">
        <f t="shared" si="6"/>
        <v>2</v>
      </c>
      <c r="X22" s="41">
        <f t="shared" si="4"/>
        <v>3</v>
      </c>
      <c r="Y22" s="41">
        <f t="shared" si="5"/>
        <v>21</v>
      </c>
      <c r="Z22" s="41">
        <f t="shared" si="0"/>
        <v>9</v>
      </c>
      <c r="AA22" s="41">
        <f t="shared" si="1"/>
        <v>2</v>
      </c>
      <c r="AG22" s="25"/>
      <c r="AH22" s="25"/>
      <c r="AI22" s="25"/>
    </row>
    <row r="23" spans="1:35" ht="16.5" customHeight="1" x14ac:dyDescent="0.25">
      <c r="B23" t="s">
        <v>114</v>
      </c>
      <c r="H23" s="95"/>
      <c r="I23" s="25"/>
      <c r="J23" s="25"/>
      <c r="K23" s="11"/>
      <c r="L23" s="17" t="s">
        <v>85</v>
      </c>
      <c r="M23" s="17">
        <v>1</v>
      </c>
      <c r="N23" s="17">
        <v>6</v>
      </c>
      <c r="O23" s="17">
        <v>17</v>
      </c>
      <c r="P23" s="17">
        <v>6</v>
      </c>
      <c r="Q23" s="17">
        <v>0</v>
      </c>
      <c r="R23" s="22">
        <f>Q23/SUM(M23:Q23)+0.0000007</f>
        <v>6.9999999999999997E-7</v>
      </c>
      <c r="S23" s="11" t="s">
        <v>9</v>
      </c>
      <c r="T23" s="17">
        <v>7</v>
      </c>
      <c r="U23" s="21">
        <f t="shared" si="2"/>
        <v>4.3478760869565217E-2</v>
      </c>
      <c r="V23" s="17" t="str">
        <f t="shared" si="3"/>
        <v>Communication, média et multimédia</v>
      </c>
      <c r="W23" s="41">
        <f t="shared" si="6"/>
        <v>6</v>
      </c>
      <c r="X23" s="41">
        <f t="shared" si="4"/>
        <v>5</v>
      </c>
      <c r="Y23" s="41">
        <f t="shared" si="5"/>
        <v>3</v>
      </c>
      <c r="Z23" s="41">
        <f t="shared" si="0"/>
        <v>8</v>
      </c>
      <c r="AA23" s="41">
        <f t="shared" si="1"/>
        <v>1</v>
      </c>
      <c r="AG23" s="25"/>
      <c r="AH23" s="25"/>
      <c r="AI23" s="25"/>
    </row>
    <row r="24" spans="1:35" ht="6.75" customHeight="1" x14ac:dyDescent="0.25">
      <c r="H24" s="95"/>
      <c r="I24" s="25"/>
      <c r="J24" s="25"/>
      <c r="K24" s="11"/>
      <c r="L24" s="17" t="s">
        <v>86</v>
      </c>
      <c r="M24" s="17">
        <v>0</v>
      </c>
      <c r="N24" s="17">
        <v>5</v>
      </c>
      <c r="O24" s="17">
        <v>19</v>
      </c>
      <c r="P24" s="17">
        <v>52</v>
      </c>
      <c r="Q24" s="17">
        <v>18</v>
      </c>
      <c r="R24" s="22">
        <f>Q24/SUM(M24:Q24)+0.0000008</f>
        <v>0.19149016170212765</v>
      </c>
      <c r="S24" s="11" t="s">
        <v>1</v>
      </c>
      <c r="T24" s="17">
        <v>8</v>
      </c>
      <c r="U24" s="21">
        <f t="shared" si="2"/>
        <v>4.225462112676056E-2</v>
      </c>
      <c r="V24" s="17" t="str">
        <f t="shared" si="3"/>
        <v>Services à la personne et à la collectivité</v>
      </c>
      <c r="W24" s="41">
        <f t="shared" si="6"/>
        <v>20</v>
      </c>
      <c r="X24" s="41">
        <f t="shared" si="4"/>
        <v>12</v>
      </c>
      <c r="Y24" s="41">
        <f t="shared" si="5"/>
        <v>9</v>
      </c>
      <c r="Z24" s="41">
        <f t="shared" si="0"/>
        <v>27</v>
      </c>
      <c r="AA24" s="41">
        <f t="shared" si="1"/>
        <v>3</v>
      </c>
      <c r="AG24" s="25"/>
      <c r="AH24" s="25"/>
      <c r="AI24" s="25"/>
    </row>
    <row r="25" spans="1:35" ht="12.75" customHeight="1" x14ac:dyDescent="0.25">
      <c r="A25" s="9" t="s">
        <v>36</v>
      </c>
      <c r="B25" s="12" t="s">
        <v>115</v>
      </c>
      <c r="G25" s="33"/>
      <c r="H25" s="95"/>
      <c r="I25" s="25"/>
      <c r="J25" s="25"/>
      <c r="K25" s="11"/>
      <c r="L25" s="17" t="s">
        <v>87</v>
      </c>
      <c r="M25" s="17">
        <v>0</v>
      </c>
      <c r="N25" s="17">
        <v>1</v>
      </c>
      <c r="O25" s="17">
        <v>2</v>
      </c>
      <c r="P25" s="17">
        <v>17</v>
      </c>
      <c r="Q25" s="17">
        <v>8</v>
      </c>
      <c r="R25" s="22">
        <f>Q25/SUM(M25:Q25)+0.0000009</f>
        <v>0.28571518571428572</v>
      </c>
      <c r="S25" s="11" t="s">
        <v>10</v>
      </c>
      <c r="T25" s="17">
        <v>9</v>
      </c>
      <c r="U25" s="21">
        <f t="shared" si="2"/>
        <v>1.1999999999999999E-6</v>
      </c>
      <c r="V25" s="17" t="str">
        <f t="shared" si="3"/>
        <v>Spectacle</v>
      </c>
      <c r="W25" s="41">
        <f t="shared" si="6"/>
        <v>21</v>
      </c>
      <c r="X25" s="41">
        <f t="shared" si="4"/>
        <v>0</v>
      </c>
      <c r="Y25" s="41">
        <f t="shared" si="5"/>
        <v>1</v>
      </c>
      <c r="Z25" s="41">
        <f t="shared" si="0"/>
        <v>0</v>
      </c>
      <c r="AA25" s="41">
        <f t="shared" si="1"/>
        <v>0</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0</v>
      </c>
      <c r="N26" s="17">
        <v>1</v>
      </c>
      <c r="O26" s="17">
        <v>0</v>
      </c>
      <c r="P26" s="17">
        <v>23</v>
      </c>
      <c r="Q26" s="17">
        <v>8</v>
      </c>
      <c r="R26" s="22">
        <f>Q26/SUM(M26:Q26)+0.000001</f>
        <v>0.25000099999999997</v>
      </c>
      <c r="S26" s="11" t="s">
        <v>11</v>
      </c>
      <c r="T26" s="17">
        <v>10</v>
      </c>
      <c r="U26" s="21">
        <f t="shared" si="2"/>
        <v>6.9999999999999997E-7</v>
      </c>
      <c r="V26" s="17" t="str">
        <f t="shared" si="3"/>
        <v>Hôtellerie-restauration, tourisme, loisirs et animation</v>
      </c>
      <c r="W26" s="41">
        <f t="shared" si="6"/>
        <v>1</v>
      </c>
      <c r="X26" s="41">
        <f t="shared" si="4"/>
        <v>6</v>
      </c>
      <c r="Y26" s="41">
        <f t="shared" si="5"/>
        <v>17</v>
      </c>
      <c r="Z26" s="41">
        <f t="shared" si="0"/>
        <v>6</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20</v>
      </c>
      <c r="N27" s="17">
        <v>12</v>
      </c>
      <c r="O27" s="17">
        <v>9</v>
      </c>
      <c r="P27" s="17">
        <v>27</v>
      </c>
      <c r="Q27" s="17">
        <v>3</v>
      </c>
      <c r="R27" s="22">
        <f>Q27/SUM(M27:Q27)+0.0000011</f>
        <v>4.225462112676056E-2</v>
      </c>
      <c r="S27" s="11" t="s">
        <v>12</v>
      </c>
      <c r="T27" s="17">
        <v>11</v>
      </c>
      <c r="U27" s="21">
        <f t="shared" si="2"/>
        <v>3.9999999999999998E-7</v>
      </c>
      <c r="V27" s="17" t="str">
        <f t="shared" si="3"/>
        <v>Commerce, vente et grande distribution</v>
      </c>
      <c r="W27" s="41">
        <f t="shared" si="6"/>
        <v>0</v>
      </c>
      <c r="X27" s="41">
        <f t="shared" si="4"/>
        <v>10</v>
      </c>
      <c r="Y27" s="41">
        <f t="shared" si="5"/>
        <v>20</v>
      </c>
      <c r="Z27" s="41">
        <f t="shared" si="0"/>
        <v>9</v>
      </c>
      <c r="AA27" s="41">
        <f t="shared" si="1"/>
        <v>0</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2.9999999999999999E-7</v>
      </c>
      <c r="V28" s="17" t="str">
        <f t="shared" si="3"/>
        <v>Banque, assurance, immobilier</v>
      </c>
      <c r="W28" s="41">
        <f t="shared" si="6"/>
        <v>1</v>
      </c>
      <c r="X28" s="41">
        <f t="shared" si="4"/>
        <v>10</v>
      </c>
      <c r="Y28" s="41">
        <f t="shared" si="5"/>
        <v>4</v>
      </c>
      <c r="Z28" s="41">
        <f t="shared" si="0"/>
        <v>10</v>
      </c>
      <c r="AA28" s="41">
        <f t="shared" si="1"/>
        <v>0</v>
      </c>
      <c r="AB28" s="17"/>
    </row>
    <row r="29" spans="1:35" s="5" customFormat="1" ht="23.25" customHeight="1" x14ac:dyDescent="0.25">
      <c r="B29" s="31"/>
      <c r="C29" s="32"/>
      <c r="D29" s="32"/>
      <c r="E29" s="32"/>
      <c r="F29" s="32"/>
      <c r="G29" s="32"/>
      <c r="H29" s="38">
        <f>VLOOKUP(VLOOKUP(V17,$T$2:$U$15,2,FALSE),$L$32:$M$45,2,FALSE)/10</f>
        <v>1.7</v>
      </c>
      <c r="I29" s="39"/>
      <c r="K29" s="31"/>
      <c r="L29" s="17" t="s">
        <v>91</v>
      </c>
      <c r="M29" s="17">
        <v>1</v>
      </c>
      <c r="N29" s="17">
        <v>14</v>
      </c>
      <c r="O29" s="17">
        <v>18</v>
      </c>
      <c r="P29" s="17">
        <v>8</v>
      </c>
      <c r="Q29" s="17">
        <v>3</v>
      </c>
      <c r="R29" s="22">
        <f>Q29/SUM(M29:Q29)+0.0000013</f>
        <v>6.8183118181818173E-2</v>
      </c>
      <c r="S29" s="11" t="s">
        <v>14</v>
      </c>
      <c r="T29" s="17">
        <v>13</v>
      </c>
      <c r="U29" s="21">
        <f t="shared" si="2"/>
        <v>1.9999999999999999E-7</v>
      </c>
      <c r="V29" s="17" t="str">
        <f t="shared" si="3"/>
        <v>Arts et façonnage d'ouvrages d'art</v>
      </c>
      <c r="W29" s="41">
        <f t="shared" si="6"/>
        <v>1</v>
      </c>
      <c r="X29" s="41">
        <f t="shared" si="4"/>
        <v>5</v>
      </c>
      <c r="Y29" s="41">
        <f t="shared" si="5"/>
        <v>8</v>
      </c>
      <c r="Z29" s="41">
        <f t="shared" si="0"/>
        <v>5</v>
      </c>
      <c r="AA29" s="41">
        <f t="shared" si="1"/>
        <v>0</v>
      </c>
      <c r="AB29" s="17"/>
    </row>
    <row r="30" spans="1:35" s="5" customFormat="1" ht="23.25" customHeight="1" x14ac:dyDescent="0.25">
      <c r="B30" s="31"/>
      <c r="C30" s="32"/>
      <c r="D30" s="32"/>
      <c r="E30" s="32"/>
      <c r="F30" s="32"/>
      <c r="G30" s="32"/>
      <c r="H30" s="38">
        <f t="shared" ref="H30:H42" si="7">VLOOKUP(VLOOKUP(V18,$T$2:$U$15,2,FALSE),$L$32:$M$45,2,FALSE)/10</f>
        <v>1.5</v>
      </c>
      <c r="I30" s="39"/>
      <c r="K30" s="31"/>
      <c r="L30" s="17" t="s">
        <v>92</v>
      </c>
      <c r="M30" s="17">
        <v>2</v>
      </c>
      <c r="N30" s="17">
        <v>3</v>
      </c>
      <c r="O30" s="17">
        <v>21</v>
      </c>
      <c r="P30" s="17">
        <v>9</v>
      </c>
      <c r="Q30" s="17">
        <v>2</v>
      </c>
      <c r="R30" s="22">
        <f>Q30/SUM(M30:Q30)+0.0000014</f>
        <v>5.4055454054054056E-2</v>
      </c>
      <c r="S30" s="11" t="s">
        <v>15</v>
      </c>
      <c r="T30" s="17">
        <v>14</v>
      </c>
      <c r="U30" s="21">
        <f t="shared" si="2"/>
        <v>9.9999999999999995E-8</v>
      </c>
      <c r="V30" s="17" t="str">
        <f t="shared" si="3"/>
        <v>Agriculture et pêche, espaces naturels et espaces verts, soins aux animaux</v>
      </c>
      <c r="W30" s="41">
        <f t="shared" si="6"/>
        <v>1</v>
      </c>
      <c r="X30" s="41">
        <f t="shared" si="4"/>
        <v>1</v>
      </c>
      <c r="Y30" s="41">
        <f t="shared" si="5"/>
        <v>16</v>
      </c>
      <c r="Z30" s="41">
        <f t="shared" si="0"/>
        <v>12</v>
      </c>
      <c r="AA30" s="41">
        <f t="shared" si="1"/>
        <v>0</v>
      </c>
      <c r="AB30" s="17"/>
    </row>
    <row r="31" spans="1:35" s="5" customFormat="1" ht="23.25" customHeight="1" x14ac:dyDescent="0.25">
      <c r="H31" s="38">
        <f t="shared" si="7"/>
        <v>1.4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1.6</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0.7</v>
      </c>
      <c r="I33" s="39"/>
      <c r="L33" s="17" t="s">
        <v>80</v>
      </c>
      <c r="M33" s="17">
        <v>5</v>
      </c>
      <c r="N33" s="17"/>
      <c r="O33" s="17"/>
      <c r="P33" s="17"/>
      <c r="Q33" s="17"/>
      <c r="R33" s="17"/>
      <c r="S33" s="17"/>
      <c r="T33" s="17"/>
      <c r="U33" s="17"/>
      <c r="V33" s="17"/>
      <c r="W33" s="17"/>
      <c r="X33" s="17"/>
      <c r="Y33" s="17"/>
      <c r="Z33" s="17"/>
      <c r="AA33" s="17"/>
      <c r="AB33" s="17"/>
    </row>
    <row r="34" spans="2:28" s="5" customFormat="1" ht="23.25" customHeight="1" x14ac:dyDescent="0.25">
      <c r="H34" s="38">
        <f t="shared" si="7"/>
        <v>0.8</v>
      </c>
      <c r="I34" s="39"/>
      <c r="L34" s="17" t="s">
        <v>81</v>
      </c>
      <c r="M34" s="17">
        <v>12</v>
      </c>
      <c r="N34" s="17"/>
      <c r="O34" s="17"/>
      <c r="P34" s="17"/>
      <c r="Q34" s="17"/>
      <c r="R34" s="17"/>
      <c r="S34" s="17"/>
      <c r="T34" s="17"/>
      <c r="U34" s="17"/>
      <c r="V34" s="17"/>
      <c r="W34" s="17"/>
      <c r="X34" s="17"/>
      <c r="Y34" s="17"/>
      <c r="Z34" s="17"/>
      <c r="AA34" s="17"/>
      <c r="AB34" s="17"/>
    </row>
    <row r="35" spans="2:28" s="5" customFormat="1" ht="23.25" customHeight="1" x14ac:dyDescent="0.25">
      <c r="H35" s="38">
        <f t="shared" si="7"/>
        <v>0.4</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0.7</v>
      </c>
      <c r="I36" s="40"/>
      <c r="L36" s="17" t="s">
        <v>83</v>
      </c>
      <c r="M36" s="17">
        <v>4</v>
      </c>
      <c r="N36" s="17"/>
      <c r="O36" s="17"/>
      <c r="P36" s="17"/>
      <c r="Q36" s="17"/>
      <c r="R36" s="17"/>
      <c r="S36" s="17"/>
      <c r="T36" s="17"/>
      <c r="U36" s="17"/>
      <c r="V36" s="17"/>
      <c r="W36" s="17"/>
      <c r="X36" s="17"/>
      <c r="Y36" s="17"/>
      <c r="Z36" s="17"/>
      <c r="AA36" s="17"/>
      <c r="AB36" s="17"/>
    </row>
    <row r="37" spans="2:28" s="5" customFormat="1" ht="23.25" customHeight="1" x14ac:dyDescent="0.25">
      <c r="H37" s="38">
        <f t="shared" si="7"/>
        <v>-1.4</v>
      </c>
      <c r="I37" s="40"/>
      <c r="L37" s="17" t="s">
        <v>84</v>
      </c>
      <c r="M37" s="17">
        <v>16</v>
      </c>
      <c r="N37" s="17"/>
      <c r="O37" s="17"/>
      <c r="P37" s="17"/>
      <c r="Q37" s="17"/>
      <c r="R37" s="17"/>
      <c r="S37" s="17"/>
      <c r="T37" s="17"/>
      <c r="U37" s="17"/>
      <c r="V37" s="17"/>
      <c r="W37" s="17"/>
      <c r="X37" s="17"/>
      <c r="Y37" s="17"/>
      <c r="Z37" s="17"/>
      <c r="AA37" s="17"/>
      <c r="AB37" s="17"/>
    </row>
    <row r="38" spans="2:28" s="5" customFormat="1" ht="23.25" customHeight="1" x14ac:dyDescent="0.25">
      <c r="H38" s="38">
        <f t="shared" si="7"/>
        <v>0.9</v>
      </c>
      <c r="I38" s="39"/>
      <c r="L38" s="17" t="s">
        <v>85</v>
      </c>
      <c r="M38" s="17">
        <v>9</v>
      </c>
      <c r="N38" s="17"/>
      <c r="O38" s="17"/>
      <c r="P38" s="17"/>
      <c r="Q38" s="17"/>
      <c r="R38" s="17"/>
      <c r="S38" s="17"/>
      <c r="T38" s="17"/>
      <c r="U38" s="17"/>
      <c r="V38" s="17"/>
      <c r="W38" s="17"/>
      <c r="X38" s="17"/>
      <c r="Y38" s="17"/>
      <c r="Z38" s="17"/>
      <c r="AA38" s="17"/>
      <c r="AB38" s="17"/>
    </row>
    <row r="39" spans="2:28" s="5" customFormat="1" ht="23.25" customHeight="1" x14ac:dyDescent="0.25">
      <c r="H39" s="38">
        <f t="shared" si="7"/>
        <v>0.5</v>
      </c>
      <c r="I39" s="39"/>
      <c r="L39" s="17" t="s">
        <v>86</v>
      </c>
      <c r="M39" s="17">
        <v>14</v>
      </c>
      <c r="N39" s="17"/>
      <c r="O39" s="17"/>
      <c r="P39" s="17"/>
      <c r="Q39" s="17"/>
      <c r="R39" s="17"/>
      <c r="S39" s="17"/>
      <c r="T39" s="17"/>
      <c r="U39" s="17"/>
      <c r="V39" s="17"/>
      <c r="W39" s="17"/>
      <c r="X39" s="17"/>
      <c r="Y39" s="17"/>
      <c r="Z39" s="17"/>
      <c r="AA39" s="17"/>
      <c r="AB39" s="17"/>
    </row>
    <row r="40" spans="2:28" s="5" customFormat="1" ht="23.25" customHeight="1" x14ac:dyDescent="0.25">
      <c r="H40" s="38">
        <f t="shared" si="7"/>
        <v>1.2</v>
      </c>
      <c r="I40" s="39"/>
      <c r="L40" s="17" t="s">
        <v>87</v>
      </c>
      <c r="M40" s="17">
        <v>17</v>
      </c>
      <c r="N40" s="17"/>
      <c r="O40" s="17"/>
      <c r="P40" s="17"/>
      <c r="Q40" s="17"/>
      <c r="R40" s="17"/>
      <c r="S40" s="17"/>
      <c r="T40" s="17"/>
      <c r="U40" s="17"/>
      <c r="V40" s="17"/>
      <c r="W40" s="17"/>
      <c r="X40" s="17"/>
      <c r="Y40" s="17"/>
      <c r="Z40" s="17"/>
      <c r="AA40" s="17"/>
      <c r="AB40" s="17"/>
    </row>
    <row r="41" spans="2:28" s="5" customFormat="1" ht="23.25" customHeight="1" x14ac:dyDescent="0.25">
      <c r="H41" s="38">
        <f t="shared" si="7"/>
        <v>0.5</v>
      </c>
      <c r="I41" s="39"/>
      <c r="L41" s="17" t="s">
        <v>88</v>
      </c>
      <c r="M41" s="17">
        <v>15</v>
      </c>
      <c r="N41" s="17"/>
      <c r="O41" s="17"/>
      <c r="P41" s="17"/>
      <c r="Q41" s="17"/>
      <c r="R41" s="17"/>
      <c r="S41" s="17"/>
      <c r="T41" s="17"/>
      <c r="U41" s="17"/>
      <c r="V41" s="17"/>
      <c r="W41" s="17"/>
      <c r="X41" s="17"/>
      <c r="Y41" s="17"/>
      <c r="Z41" s="17"/>
      <c r="AA41" s="17"/>
      <c r="AB41" s="17"/>
    </row>
    <row r="42" spans="2:28" s="5" customFormat="1" ht="23.25" customHeight="1" x14ac:dyDescent="0.25">
      <c r="H42" s="38">
        <f t="shared" si="7"/>
        <v>0.7</v>
      </c>
      <c r="I42" s="39"/>
      <c r="J42" s="36"/>
      <c r="K42" s="36"/>
      <c r="L42" s="17" t="s">
        <v>89</v>
      </c>
      <c r="M42" s="17">
        <v>7</v>
      </c>
      <c r="N42" s="17"/>
      <c r="O42" s="17"/>
      <c r="P42" s="17"/>
      <c r="Q42" s="17"/>
      <c r="R42" s="17"/>
      <c r="S42" s="17"/>
      <c r="T42" s="17"/>
      <c r="U42" s="17"/>
      <c r="V42" s="17"/>
      <c r="W42" s="17"/>
      <c r="X42" s="17"/>
      <c r="Y42" s="17"/>
      <c r="Z42" s="17"/>
      <c r="AA42" s="17"/>
      <c r="AB42" s="17"/>
    </row>
    <row r="43" spans="2:28" s="5" customFormat="1" ht="23.25" customHeight="1" x14ac:dyDescent="0.25">
      <c r="H43" s="37"/>
      <c r="J43" s="36"/>
      <c r="K43" s="36"/>
      <c r="L43" s="17" t="s">
        <v>90</v>
      </c>
      <c r="M43" s="17">
        <v>-14</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7</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8 métiers. À l'inverse,  aucun métier ne semble pas du tout en tension (indicateur inférieur à -1). Dans ce domaine, l'indicateur de tension est de 1,7.</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Région Normandie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299</v>
      </c>
      <c r="C51" s="60">
        <v>4</v>
      </c>
      <c r="D51" s="60">
        <v>1</v>
      </c>
      <c r="E51" s="60">
        <v>1</v>
      </c>
      <c r="F51" s="60">
        <v>5</v>
      </c>
      <c r="G51" s="60">
        <v>2</v>
      </c>
      <c r="H51" s="60">
        <v>5</v>
      </c>
      <c r="L51" s="17"/>
      <c r="M51" s="17"/>
      <c r="N51" s="17"/>
      <c r="O51" s="17"/>
      <c r="P51" s="17"/>
      <c r="Q51" s="17"/>
    </row>
    <row r="52" spans="1:17" ht="24.75" customHeight="1" x14ac:dyDescent="0.25">
      <c r="A52" s="57" t="s">
        <v>27</v>
      </c>
      <c r="B52" s="61" t="s">
        <v>130</v>
      </c>
      <c r="C52" s="62">
        <v>5</v>
      </c>
      <c r="D52" s="62">
        <v>1</v>
      </c>
      <c r="E52" s="62">
        <v>1</v>
      </c>
      <c r="F52" s="62">
        <v>5</v>
      </c>
      <c r="G52" s="62">
        <v>5</v>
      </c>
      <c r="H52" s="62">
        <v>5</v>
      </c>
      <c r="L52" s="17"/>
      <c r="M52" s="17"/>
      <c r="N52" s="17"/>
      <c r="O52" s="17"/>
      <c r="P52" s="17"/>
      <c r="Q52" s="17"/>
    </row>
    <row r="53" spans="1:17" ht="24.75" customHeight="1" x14ac:dyDescent="0.25">
      <c r="A53" s="57" t="s">
        <v>25</v>
      </c>
      <c r="B53" s="61" t="s">
        <v>320</v>
      </c>
      <c r="C53" s="62">
        <v>3</v>
      </c>
      <c r="D53" s="62">
        <v>1</v>
      </c>
      <c r="E53" s="62">
        <v>1</v>
      </c>
      <c r="F53" s="62">
        <v>5</v>
      </c>
      <c r="G53" s="62">
        <v>4</v>
      </c>
      <c r="H53" s="62">
        <v>5</v>
      </c>
      <c r="L53" s="17"/>
      <c r="M53" s="17"/>
      <c r="N53" s="17"/>
      <c r="O53" s="17"/>
      <c r="P53" s="17"/>
      <c r="Q53" s="17"/>
    </row>
    <row r="54" spans="1:17" ht="24.75" customHeight="1" x14ac:dyDescent="0.25">
      <c r="A54" s="57" t="s">
        <v>24</v>
      </c>
      <c r="B54" s="61" t="s">
        <v>94</v>
      </c>
      <c r="C54" s="62">
        <v>3</v>
      </c>
      <c r="D54" s="62">
        <v>2</v>
      </c>
      <c r="E54" s="62">
        <v>2</v>
      </c>
      <c r="F54" s="62">
        <v>5</v>
      </c>
      <c r="G54" s="62">
        <v>5</v>
      </c>
      <c r="H54" s="62">
        <v>4</v>
      </c>
      <c r="L54" s="17"/>
      <c r="M54" s="17"/>
      <c r="N54" s="17"/>
      <c r="O54" s="17"/>
      <c r="P54" s="17"/>
      <c r="Q54" s="17"/>
    </row>
    <row r="55" spans="1:17" ht="24.75" customHeight="1" x14ac:dyDescent="0.25">
      <c r="A55" s="57" t="s">
        <v>23</v>
      </c>
      <c r="B55" s="61" t="s">
        <v>255</v>
      </c>
      <c r="C55" s="62">
        <v>5</v>
      </c>
      <c r="D55" s="62">
        <v>1</v>
      </c>
      <c r="E55" s="62">
        <v>2</v>
      </c>
      <c r="F55" s="62">
        <v>5</v>
      </c>
      <c r="G55" s="62">
        <v>5</v>
      </c>
      <c r="H55" s="62">
        <v>5</v>
      </c>
      <c r="L55" s="17"/>
      <c r="M55" s="17"/>
      <c r="N55" s="17"/>
      <c r="O55" s="17"/>
      <c r="P55" s="17"/>
      <c r="Q55" s="17"/>
    </row>
    <row r="56" spans="1:17" ht="24.75" customHeight="1" x14ac:dyDescent="0.25">
      <c r="A56" s="57" t="s">
        <v>22</v>
      </c>
      <c r="B56" s="61" t="s">
        <v>321</v>
      </c>
      <c r="C56" s="62">
        <v>5</v>
      </c>
      <c r="D56" s="62">
        <v>1</v>
      </c>
      <c r="E56" s="62">
        <v>1</v>
      </c>
      <c r="F56" s="62">
        <v>5</v>
      </c>
      <c r="G56" s="62">
        <v>2</v>
      </c>
      <c r="H56" s="62">
        <v>5</v>
      </c>
      <c r="L56" s="17"/>
      <c r="M56" s="17"/>
      <c r="N56" s="17"/>
      <c r="O56" s="17"/>
      <c r="P56" s="17"/>
      <c r="Q56" s="17"/>
    </row>
    <row r="57" spans="1:17" ht="24.75" customHeight="1" x14ac:dyDescent="0.25">
      <c r="A57" s="57" t="s">
        <v>21</v>
      </c>
      <c r="B57" s="61" t="s">
        <v>322</v>
      </c>
      <c r="C57" s="62">
        <v>2</v>
      </c>
      <c r="D57" s="62">
        <v>2</v>
      </c>
      <c r="E57" s="62">
        <v>1</v>
      </c>
      <c r="F57" s="62">
        <v>5</v>
      </c>
      <c r="G57" s="62">
        <v>2</v>
      </c>
      <c r="H57" s="62">
        <v>5</v>
      </c>
      <c r="L57" s="17"/>
      <c r="M57" s="17"/>
      <c r="N57" s="17"/>
      <c r="O57" s="17"/>
      <c r="P57" s="17"/>
      <c r="Q57" s="17"/>
    </row>
    <row r="58" spans="1:17" ht="24.75" customHeight="1" x14ac:dyDescent="0.25">
      <c r="A58" s="57" t="s">
        <v>20</v>
      </c>
      <c r="B58" s="61" t="s">
        <v>138</v>
      </c>
      <c r="C58" s="62">
        <v>1</v>
      </c>
      <c r="D58" s="62">
        <v>2</v>
      </c>
      <c r="E58" s="62">
        <v>1</v>
      </c>
      <c r="F58" s="62">
        <v>5</v>
      </c>
      <c r="G58" s="62">
        <v>5</v>
      </c>
      <c r="H58" s="62">
        <v>5</v>
      </c>
      <c r="L58" s="17"/>
      <c r="M58" s="17"/>
      <c r="N58" s="17"/>
      <c r="O58" s="17"/>
      <c r="P58" s="17"/>
      <c r="Q58" s="17"/>
    </row>
    <row r="59" spans="1:17" ht="24.75" customHeight="1" x14ac:dyDescent="0.25">
      <c r="A59" s="57" t="s">
        <v>19</v>
      </c>
      <c r="B59" s="61" t="s">
        <v>140</v>
      </c>
      <c r="C59" s="62">
        <v>5</v>
      </c>
      <c r="D59" s="62">
        <v>2</v>
      </c>
      <c r="E59" s="62">
        <v>1</v>
      </c>
      <c r="F59" s="62">
        <v>5</v>
      </c>
      <c r="G59" s="62">
        <v>4</v>
      </c>
      <c r="H59" s="62">
        <v>5</v>
      </c>
      <c r="L59" s="17"/>
      <c r="M59" s="17"/>
      <c r="N59" s="17"/>
      <c r="O59" s="17"/>
      <c r="P59" s="17"/>
      <c r="Q59" s="17"/>
    </row>
    <row r="60" spans="1:17" ht="24.75" customHeight="1" x14ac:dyDescent="0.25">
      <c r="A60" s="57" t="s">
        <v>18</v>
      </c>
      <c r="B60" s="61" t="s">
        <v>129</v>
      </c>
      <c r="C60" s="62">
        <v>5</v>
      </c>
      <c r="D60" s="62">
        <v>2</v>
      </c>
      <c r="E60" s="62">
        <v>1</v>
      </c>
      <c r="F60" s="62">
        <v>5</v>
      </c>
      <c r="G60" s="62">
        <v>5</v>
      </c>
      <c r="H60" s="62">
        <v>5</v>
      </c>
      <c r="L60" s="17"/>
      <c r="M60" s="17"/>
      <c r="N60" s="17"/>
      <c r="O60" s="17"/>
      <c r="P60" s="17"/>
      <c r="Q60" s="17"/>
    </row>
    <row r="61" spans="1:17" ht="24.75" customHeight="1" x14ac:dyDescent="0.25">
      <c r="A61" s="57" t="s">
        <v>97</v>
      </c>
      <c r="B61" s="61" t="s">
        <v>139</v>
      </c>
      <c r="C61" s="62">
        <v>5</v>
      </c>
      <c r="D61" s="62">
        <v>2</v>
      </c>
      <c r="E61" s="62">
        <v>1</v>
      </c>
      <c r="F61" s="62">
        <v>5</v>
      </c>
      <c r="G61" s="62">
        <v>4</v>
      </c>
      <c r="H61" s="62">
        <v>4</v>
      </c>
      <c r="L61" s="17"/>
      <c r="M61" s="17"/>
      <c r="N61" s="17"/>
      <c r="O61" s="17"/>
      <c r="P61" s="17"/>
      <c r="Q61" s="17"/>
    </row>
    <row r="62" spans="1:17" ht="24.75" customHeight="1" x14ac:dyDescent="0.25">
      <c r="A62" s="57" t="s">
        <v>98</v>
      </c>
      <c r="B62" s="61" t="s">
        <v>131</v>
      </c>
      <c r="C62" s="62">
        <v>1</v>
      </c>
      <c r="D62" s="62">
        <v>4</v>
      </c>
      <c r="E62" s="62">
        <v>3</v>
      </c>
      <c r="F62" s="62">
        <v>5</v>
      </c>
      <c r="G62" s="62">
        <v>5</v>
      </c>
      <c r="H62" s="62">
        <v>5</v>
      </c>
      <c r="L62" s="17"/>
      <c r="M62" s="17"/>
      <c r="N62" s="17"/>
      <c r="O62" s="17"/>
      <c r="P62" s="17"/>
      <c r="Q62" s="17"/>
    </row>
    <row r="63" spans="1:17" ht="24.75" customHeight="1" x14ac:dyDescent="0.25">
      <c r="A63" s="57" t="s">
        <v>99</v>
      </c>
      <c r="B63" s="61" t="s">
        <v>318</v>
      </c>
      <c r="C63" s="62">
        <v>1</v>
      </c>
      <c r="D63" s="62">
        <v>2</v>
      </c>
      <c r="E63" s="62">
        <v>1</v>
      </c>
      <c r="F63" s="62">
        <v>5</v>
      </c>
      <c r="G63" s="62">
        <v>2</v>
      </c>
      <c r="H63" s="62">
        <v>4</v>
      </c>
      <c r="L63" s="17"/>
      <c r="M63" s="17"/>
      <c r="N63" s="17"/>
      <c r="O63" s="17"/>
      <c r="P63" s="17"/>
      <c r="Q63" s="17"/>
    </row>
    <row r="64" spans="1:17" ht="24.75" customHeight="1" x14ac:dyDescent="0.25">
      <c r="A64" s="57" t="s">
        <v>100</v>
      </c>
      <c r="B64" s="61" t="s">
        <v>312</v>
      </c>
      <c r="C64" s="62">
        <v>5</v>
      </c>
      <c r="D64" s="62">
        <v>1</v>
      </c>
      <c r="E64" s="62">
        <v>1</v>
      </c>
      <c r="F64" s="62">
        <v>5</v>
      </c>
      <c r="G64" s="62">
        <v>2</v>
      </c>
      <c r="H64" s="62">
        <v>4</v>
      </c>
      <c r="L64" s="17"/>
      <c r="M64" s="17"/>
      <c r="N64" s="17"/>
      <c r="O64" s="17"/>
      <c r="P64" s="17"/>
      <c r="Q64" s="17"/>
    </row>
    <row r="65" spans="1:35" ht="24.75" customHeight="1" x14ac:dyDescent="0.25">
      <c r="A65" s="57" t="s">
        <v>101</v>
      </c>
      <c r="B65" s="61" t="s">
        <v>317</v>
      </c>
      <c r="C65" s="62">
        <v>5</v>
      </c>
      <c r="D65" s="62">
        <v>1</v>
      </c>
      <c r="E65" s="62">
        <v>1</v>
      </c>
      <c r="F65" s="62">
        <v>4</v>
      </c>
      <c r="G65" s="62">
        <v>4</v>
      </c>
      <c r="H65" s="62">
        <v>5</v>
      </c>
      <c r="L65" s="17"/>
      <c r="M65" s="17"/>
      <c r="N65" s="17"/>
      <c r="O65" s="17"/>
      <c r="P65" s="17"/>
      <c r="Q65" s="17"/>
    </row>
    <row r="66" spans="1:35" ht="24.75" customHeight="1" x14ac:dyDescent="0.25">
      <c r="A66" s="57" t="s">
        <v>102</v>
      </c>
      <c r="B66" s="61" t="s">
        <v>166</v>
      </c>
      <c r="C66" s="62">
        <v>5</v>
      </c>
      <c r="D66" s="62">
        <v>3</v>
      </c>
      <c r="E66" s="62">
        <v>1</v>
      </c>
      <c r="F66" s="62">
        <v>4</v>
      </c>
      <c r="G66" s="62">
        <v>5</v>
      </c>
      <c r="H66" s="62">
        <v>4</v>
      </c>
      <c r="L66" s="17"/>
      <c r="M66" s="17"/>
      <c r="N66" s="17"/>
      <c r="O66" s="17"/>
      <c r="P66" s="17"/>
      <c r="Q66" s="17"/>
    </row>
    <row r="67" spans="1:35" ht="24.75" customHeight="1" x14ac:dyDescent="0.25">
      <c r="A67" s="57" t="s">
        <v>103</v>
      </c>
      <c r="B67" s="61" t="s">
        <v>185</v>
      </c>
      <c r="C67" s="62">
        <v>2</v>
      </c>
      <c r="D67" s="62">
        <v>3</v>
      </c>
      <c r="E67" s="62">
        <v>3</v>
      </c>
      <c r="F67" s="62">
        <v>5</v>
      </c>
      <c r="G67" s="72">
        <v>5</v>
      </c>
      <c r="H67" s="62">
        <v>2</v>
      </c>
      <c r="L67" s="17"/>
      <c r="M67" s="17"/>
      <c r="N67" s="17"/>
      <c r="O67" s="17"/>
      <c r="P67" s="17"/>
      <c r="Q67" s="17"/>
    </row>
    <row r="68" spans="1:35" ht="24.75" customHeight="1" x14ac:dyDescent="0.25">
      <c r="A68" s="57" t="s">
        <v>104</v>
      </c>
      <c r="B68" s="61" t="s">
        <v>294</v>
      </c>
      <c r="C68" s="62">
        <v>5</v>
      </c>
      <c r="D68" s="62">
        <v>5</v>
      </c>
      <c r="E68" s="62">
        <v>3</v>
      </c>
      <c r="F68" s="62">
        <v>5</v>
      </c>
      <c r="G68" s="62">
        <v>1</v>
      </c>
      <c r="H68" s="62">
        <v>5</v>
      </c>
      <c r="L68" s="17"/>
      <c r="M68" s="17"/>
      <c r="N68" s="17"/>
      <c r="O68" s="17"/>
      <c r="P68" s="17"/>
      <c r="Q68" s="17"/>
    </row>
    <row r="69" spans="1:35" ht="24.75" customHeight="1" x14ac:dyDescent="0.25">
      <c r="A69" s="57" t="s">
        <v>105</v>
      </c>
      <c r="B69" s="61" t="s">
        <v>165</v>
      </c>
      <c r="C69" s="62">
        <v>5</v>
      </c>
      <c r="D69" s="62">
        <v>1</v>
      </c>
      <c r="E69" s="62">
        <v>1</v>
      </c>
      <c r="F69" s="62">
        <v>2</v>
      </c>
      <c r="G69" s="62">
        <v>5</v>
      </c>
      <c r="H69" s="62">
        <v>4</v>
      </c>
      <c r="L69" s="17"/>
      <c r="M69" s="17"/>
      <c r="N69" s="17"/>
      <c r="O69" s="17"/>
      <c r="P69" s="17"/>
      <c r="Q69" s="17"/>
    </row>
    <row r="70" spans="1:35" ht="24.75" customHeight="1" x14ac:dyDescent="0.25">
      <c r="A70" s="57" t="s">
        <v>106</v>
      </c>
      <c r="B70" s="61" t="s">
        <v>293</v>
      </c>
      <c r="C70" s="62">
        <v>5</v>
      </c>
      <c r="D70" s="62">
        <v>1</v>
      </c>
      <c r="E70" s="62">
        <v>2</v>
      </c>
      <c r="F70" s="62">
        <v>5</v>
      </c>
      <c r="G70" s="62">
        <v>5</v>
      </c>
      <c r="H70" s="62">
        <v>5</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Région Normandie</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98" si="8">M79</f>
        <v xml:space="preserve">Audit et contrôle comptables et financiers </v>
      </c>
      <c r="C79" s="63">
        <f>IF(N79=". ",0,IF(AND(N79&gt;0,N79&lt;5),"ND",N79))</f>
        <v>42</v>
      </c>
      <c r="D79" s="58">
        <f>IF(O79=". ",0,IF(AND(O79&gt;0,O79&lt;5),"ND",O79))</f>
        <v>69</v>
      </c>
      <c r="E79" s="64">
        <f t="shared" ref="E79:E98" si="9">IF(P79=". ",0,P79)</f>
        <v>255</v>
      </c>
      <c r="F79" s="65">
        <f>IF(OR(R79=0,R79=". "),"-",IF(P79=". ",0,P79)/R79-1)</f>
        <v>0.33507853403141352</v>
      </c>
      <c r="G79" s="58">
        <f>IF(Q79=". ",0,Q79)</f>
        <v>15</v>
      </c>
      <c r="H79" s="66">
        <f>IF(OR(S79=0,S79=". "),"-",IF(P79=". ",0,P79)/S79)</f>
        <v>1.9767441860465116</v>
      </c>
      <c r="I79"/>
      <c r="J79"/>
      <c r="K79"/>
      <c r="M79" s="17" t="s">
        <v>299</v>
      </c>
      <c r="N79" s="17">
        <v>42</v>
      </c>
      <c r="O79" s="17">
        <v>69</v>
      </c>
      <c r="P79" s="17">
        <v>255</v>
      </c>
      <c r="Q79" s="17">
        <v>15</v>
      </c>
      <c r="R79" s="17">
        <v>191</v>
      </c>
      <c r="S79" s="17">
        <v>129</v>
      </c>
      <c r="AC79" s="5"/>
      <c r="AD79" s="5"/>
      <c r="AE79" s="5"/>
      <c r="AF79" s="5"/>
      <c r="AG79"/>
      <c r="AH79"/>
      <c r="AI79"/>
    </row>
    <row r="80" spans="1:35" s="17" customFormat="1" ht="24.75" customHeight="1" x14ac:dyDescent="0.25">
      <c r="A80" s="57" t="s">
        <v>27</v>
      </c>
      <c r="B80" s="61" t="str">
        <f t="shared" si="8"/>
        <v xml:space="preserve">Conception et dessin de produits électriques et électroniques </v>
      </c>
      <c r="C80" s="67">
        <f t="shared" ref="C80:D98" si="10">IF(N80=". ",0,IF(AND(N80&gt;0,N80&lt;5),"ND",N80))</f>
        <v>19</v>
      </c>
      <c r="D80" s="68">
        <f t="shared" si="10"/>
        <v>32</v>
      </c>
      <c r="E80" s="69">
        <f t="shared" si="9"/>
        <v>237</v>
      </c>
      <c r="F80" s="70">
        <f t="shared" ref="F80:F98" si="11">IF(OR(R80=0,R80=". "),"-",IF(P80=". ",0,P80)/R80-1)</f>
        <v>1.4947368421052634</v>
      </c>
      <c r="G80" s="68">
        <f t="shared" ref="G80:G98" si="12">IF(Q80=". ",0,Q80)</f>
        <v>13</v>
      </c>
      <c r="H80" s="71">
        <f t="shared" ref="H80:H98" si="13">IF(OR(S80=0,S80=". "),"-",IF(P80=". ",0,P80)/S80)</f>
        <v>9.48</v>
      </c>
      <c r="I80"/>
      <c r="J80"/>
      <c r="K80"/>
      <c r="M80" s="17" t="s">
        <v>130</v>
      </c>
      <c r="N80" s="17">
        <v>19</v>
      </c>
      <c r="O80" s="17">
        <v>32</v>
      </c>
      <c r="P80" s="17">
        <v>237</v>
      </c>
      <c r="Q80" s="17">
        <v>13</v>
      </c>
      <c r="R80" s="17">
        <v>95</v>
      </c>
      <c r="S80" s="17">
        <v>25</v>
      </c>
      <c r="AC80" s="5"/>
      <c r="AD80" s="5"/>
      <c r="AE80" s="5"/>
      <c r="AF80" s="5"/>
      <c r="AG80"/>
      <c r="AH80"/>
      <c r="AI80"/>
    </row>
    <row r="81" spans="1:35" s="17" customFormat="1" ht="24.75" customHeight="1" x14ac:dyDescent="0.25">
      <c r="A81" s="57" t="s">
        <v>25</v>
      </c>
      <c r="B81" s="61" t="str">
        <f t="shared" si="8"/>
        <v xml:space="preserve">Assistance et support technique client </v>
      </c>
      <c r="C81" s="67">
        <f t="shared" si="10"/>
        <v>27</v>
      </c>
      <c r="D81" s="68">
        <f t="shared" si="10"/>
        <v>42</v>
      </c>
      <c r="E81" s="69">
        <f t="shared" si="9"/>
        <v>73</v>
      </c>
      <c r="F81" s="70">
        <f t="shared" si="11"/>
        <v>-0.33027522935779818</v>
      </c>
      <c r="G81" s="68">
        <f t="shared" si="12"/>
        <v>3</v>
      </c>
      <c r="H81" s="71">
        <f t="shared" si="13"/>
        <v>1.489795918367347</v>
      </c>
      <c r="I81"/>
      <c r="J81"/>
      <c r="K81"/>
      <c r="M81" s="17" t="s">
        <v>320</v>
      </c>
      <c r="N81" s="17">
        <v>27</v>
      </c>
      <c r="O81" s="17">
        <v>42</v>
      </c>
      <c r="P81" s="17">
        <v>73</v>
      </c>
      <c r="Q81" s="17">
        <v>3</v>
      </c>
      <c r="R81" s="17">
        <v>109</v>
      </c>
      <c r="S81" s="17">
        <v>49</v>
      </c>
      <c r="AC81" s="5"/>
      <c r="AD81" s="5"/>
      <c r="AE81" s="5"/>
      <c r="AF81" s="5"/>
      <c r="AG81"/>
      <c r="AH81"/>
      <c r="AI81"/>
    </row>
    <row r="82" spans="1:35" s="17" customFormat="1" ht="24.75" customHeight="1" x14ac:dyDescent="0.25">
      <c r="A82" s="57" t="s">
        <v>24</v>
      </c>
      <c r="B82" s="61" t="str">
        <f t="shared" si="8"/>
        <v xml:space="preserve">Médecine généraliste et spécialisée </v>
      </c>
      <c r="C82" s="67">
        <f t="shared" si="10"/>
        <v>37</v>
      </c>
      <c r="D82" s="68">
        <f t="shared" si="10"/>
        <v>58</v>
      </c>
      <c r="E82" s="69">
        <f t="shared" si="9"/>
        <v>158</v>
      </c>
      <c r="F82" s="70">
        <f t="shared" si="11"/>
        <v>1.7241379310344827</v>
      </c>
      <c r="G82" s="68">
        <f t="shared" si="12"/>
        <v>13</v>
      </c>
      <c r="H82" s="71">
        <f t="shared" si="13"/>
        <v>1.4234234234234233</v>
      </c>
      <c r="I82"/>
      <c r="J82"/>
      <c r="K82"/>
      <c r="M82" s="17" t="s">
        <v>94</v>
      </c>
      <c r="N82" s="17">
        <v>37</v>
      </c>
      <c r="O82" s="17">
        <v>58</v>
      </c>
      <c r="P82" s="17">
        <v>158</v>
      </c>
      <c r="Q82" s="17">
        <v>13</v>
      </c>
      <c r="R82" s="17">
        <v>58</v>
      </c>
      <c r="S82" s="17">
        <v>111</v>
      </c>
      <c r="AC82" s="5"/>
      <c r="AD82" s="5"/>
      <c r="AE82" s="5"/>
      <c r="AF82" s="5"/>
      <c r="AG82"/>
      <c r="AH82"/>
      <c r="AI82"/>
    </row>
    <row r="83" spans="1:35" s="17" customFormat="1" ht="24.75" customHeight="1" x14ac:dyDescent="0.25">
      <c r="A83" s="57" t="s">
        <v>23</v>
      </c>
      <c r="B83" s="61" t="str">
        <f t="shared" si="8"/>
        <v xml:space="preserve">Kinésithérapie </v>
      </c>
      <c r="C83" s="67">
        <f t="shared" si="10"/>
        <v>21</v>
      </c>
      <c r="D83" s="68">
        <f t="shared" si="10"/>
        <v>40</v>
      </c>
      <c r="E83" s="69">
        <f t="shared" si="9"/>
        <v>122</v>
      </c>
      <c r="F83" s="70">
        <f t="shared" si="11"/>
        <v>0.19607843137254899</v>
      </c>
      <c r="G83" s="68">
        <f t="shared" si="12"/>
        <v>10</v>
      </c>
      <c r="H83" s="71">
        <f t="shared" si="13"/>
        <v>1.6712328767123288</v>
      </c>
      <c r="I83"/>
      <c r="J83"/>
      <c r="K83"/>
      <c r="M83" s="17" t="s">
        <v>255</v>
      </c>
      <c r="N83" s="17">
        <v>21</v>
      </c>
      <c r="O83" s="17">
        <v>40</v>
      </c>
      <c r="P83" s="17">
        <v>122</v>
      </c>
      <c r="Q83" s="17">
        <v>10</v>
      </c>
      <c r="R83" s="17">
        <v>102</v>
      </c>
      <c r="S83" s="17">
        <v>73</v>
      </c>
      <c r="AC83" s="5"/>
      <c r="AD83" s="5"/>
      <c r="AE83" s="5"/>
      <c r="AF83" s="5"/>
      <c r="AG83"/>
      <c r="AH83"/>
      <c r="AI83"/>
    </row>
    <row r="84" spans="1:35" s="17" customFormat="1" ht="24.75" customHeight="1" x14ac:dyDescent="0.25">
      <c r="A84" s="57" t="s">
        <v>22</v>
      </c>
      <c r="B84" s="61" t="str">
        <f t="shared" si="8"/>
        <v xml:space="preserve">Management de groupe ou de service comptable </v>
      </c>
      <c r="C84" s="67">
        <f t="shared" si="10"/>
        <v>25</v>
      </c>
      <c r="D84" s="68">
        <f t="shared" si="10"/>
        <v>53</v>
      </c>
      <c r="E84" s="69">
        <f t="shared" si="9"/>
        <v>191</v>
      </c>
      <c r="F84" s="70">
        <f t="shared" si="11"/>
        <v>1.2209302325581395</v>
      </c>
      <c r="G84" s="68">
        <f t="shared" si="12"/>
        <v>9</v>
      </c>
      <c r="H84" s="71">
        <f t="shared" si="13"/>
        <v>3.6730769230769229</v>
      </c>
      <c r="I84"/>
      <c r="J84"/>
      <c r="K84"/>
      <c r="M84" s="17" t="s">
        <v>321</v>
      </c>
      <c r="N84" s="17">
        <v>25</v>
      </c>
      <c r="O84" s="17">
        <v>53</v>
      </c>
      <c r="P84" s="17">
        <v>191</v>
      </c>
      <c r="Q84" s="17">
        <v>9</v>
      </c>
      <c r="R84" s="17">
        <v>86</v>
      </c>
      <c r="S84" s="17">
        <v>52</v>
      </c>
      <c r="AC84" s="5"/>
      <c r="AD84" s="5"/>
      <c r="AE84" s="5"/>
      <c r="AF84" s="5"/>
      <c r="AG84"/>
      <c r="AH84"/>
      <c r="AI84"/>
    </row>
    <row r="85" spans="1:35" s="17" customFormat="1" ht="24.75" customHeight="1" x14ac:dyDescent="0.25">
      <c r="A85" s="57" t="s">
        <v>21</v>
      </c>
      <c r="B85" s="61" t="str">
        <f t="shared" si="8"/>
        <v xml:space="preserve">Inspection de conformité </v>
      </c>
      <c r="C85" s="67">
        <f t="shared" si="10"/>
        <v>22</v>
      </c>
      <c r="D85" s="68">
        <f t="shared" si="10"/>
        <v>44</v>
      </c>
      <c r="E85" s="69">
        <f t="shared" si="9"/>
        <v>285</v>
      </c>
      <c r="F85" s="70">
        <f t="shared" si="11"/>
        <v>2.475609756097561</v>
      </c>
      <c r="G85" s="68">
        <f t="shared" si="12"/>
        <v>8</v>
      </c>
      <c r="H85" s="71">
        <f t="shared" si="13"/>
        <v>6.6279069767441863</v>
      </c>
      <c r="I85"/>
      <c r="J85"/>
      <c r="K85"/>
      <c r="M85" s="17" t="s">
        <v>322</v>
      </c>
      <c r="N85" s="17">
        <v>22</v>
      </c>
      <c r="O85" s="17">
        <v>44</v>
      </c>
      <c r="P85" s="17">
        <v>285</v>
      </c>
      <c r="Q85" s="17">
        <v>8</v>
      </c>
      <c r="R85" s="17">
        <v>82</v>
      </c>
      <c r="S85" s="17">
        <v>43</v>
      </c>
      <c r="AC85" s="5"/>
      <c r="AD85" s="5"/>
      <c r="AE85" s="5"/>
      <c r="AF85" s="5"/>
      <c r="AG85"/>
      <c r="AH85"/>
      <c r="AI85"/>
    </row>
    <row r="86" spans="1:35" s="17" customFormat="1" ht="24.75" customHeight="1" x14ac:dyDescent="0.25">
      <c r="A86" s="57" t="s">
        <v>20</v>
      </c>
      <c r="B86" s="61" t="str">
        <f t="shared" si="8"/>
        <v xml:space="preserve">Intervention technique en études et développement électronique </v>
      </c>
      <c r="C86" s="67">
        <f t="shared" si="10"/>
        <v>12</v>
      </c>
      <c r="D86" s="68">
        <f t="shared" si="10"/>
        <v>34</v>
      </c>
      <c r="E86" s="69">
        <f t="shared" si="9"/>
        <v>145</v>
      </c>
      <c r="F86" s="70">
        <f t="shared" si="11"/>
        <v>0.76829268292682928</v>
      </c>
      <c r="G86" s="68">
        <f t="shared" si="12"/>
        <v>8</v>
      </c>
      <c r="H86" s="71">
        <f t="shared" si="13"/>
        <v>3.5365853658536586</v>
      </c>
      <c r="I86"/>
      <c r="J86"/>
      <c r="K86"/>
      <c r="M86" s="17" t="s">
        <v>138</v>
      </c>
      <c r="N86" s="17">
        <v>12</v>
      </c>
      <c r="O86" s="17">
        <v>34</v>
      </c>
      <c r="P86" s="17">
        <v>145</v>
      </c>
      <c r="Q86" s="17">
        <v>8</v>
      </c>
      <c r="R86" s="17">
        <v>82</v>
      </c>
      <c r="S86" s="17">
        <v>41</v>
      </c>
      <c r="AC86" s="5"/>
      <c r="AD86" s="5"/>
      <c r="AE86" s="5"/>
      <c r="AF86" s="5"/>
      <c r="AG86"/>
      <c r="AH86"/>
      <c r="AI86"/>
    </row>
    <row r="87" spans="1:35" s="17" customFormat="1" ht="24.75" customHeight="1" x14ac:dyDescent="0.25">
      <c r="A87" s="57" t="s">
        <v>19</v>
      </c>
      <c r="B87" s="61" t="str">
        <f t="shared" si="8"/>
        <v xml:space="preserve">Maintenance d'installation de chauffage </v>
      </c>
      <c r="C87" s="67">
        <f t="shared" si="10"/>
        <v>34</v>
      </c>
      <c r="D87" s="68">
        <f t="shared" si="10"/>
        <v>57</v>
      </c>
      <c r="E87" s="69">
        <f t="shared" si="9"/>
        <v>411</v>
      </c>
      <c r="F87" s="70">
        <f t="shared" si="11"/>
        <v>1.0246305418719213</v>
      </c>
      <c r="G87" s="68">
        <f t="shared" si="12"/>
        <v>20</v>
      </c>
      <c r="H87" s="71">
        <f t="shared" si="13"/>
        <v>5.2692307692307692</v>
      </c>
      <c r="I87"/>
      <c r="J87"/>
      <c r="K87"/>
      <c r="M87" s="17" t="s">
        <v>140</v>
      </c>
      <c r="N87" s="17">
        <v>34</v>
      </c>
      <c r="O87" s="17">
        <v>57</v>
      </c>
      <c r="P87" s="17">
        <v>411</v>
      </c>
      <c r="Q87" s="17">
        <v>20</v>
      </c>
      <c r="R87" s="17">
        <v>203</v>
      </c>
      <c r="S87" s="17">
        <v>78</v>
      </c>
      <c r="AC87" s="5"/>
      <c r="AD87" s="5"/>
      <c r="AE87" s="5"/>
      <c r="AF87" s="5"/>
      <c r="AG87"/>
      <c r="AH87"/>
      <c r="AI87"/>
    </row>
    <row r="88" spans="1:35" s="17" customFormat="1" ht="24.75" customHeight="1" x14ac:dyDescent="0.25">
      <c r="A88" s="57" t="s">
        <v>18</v>
      </c>
      <c r="B88" s="61" t="str">
        <f t="shared" si="8"/>
        <v xml:space="preserve">Mesures topographiques </v>
      </c>
      <c r="C88" s="67">
        <f t="shared" si="10"/>
        <v>37</v>
      </c>
      <c r="D88" s="68">
        <f t="shared" si="10"/>
        <v>61</v>
      </c>
      <c r="E88" s="69">
        <f t="shared" si="9"/>
        <v>210</v>
      </c>
      <c r="F88" s="70">
        <f t="shared" si="11"/>
        <v>0.38157894736842102</v>
      </c>
      <c r="G88" s="68">
        <f t="shared" si="12"/>
        <v>17</v>
      </c>
      <c r="H88" s="71">
        <f t="shared" si="13"/>
        <v>2.4137931034482758</v>
      </c>
      <c r="I88"/>
      <c r="J88"/>
      <c r="K88"/>
      <c r="M88" s="17" t="s">
        <v>129</v>
      </c>
      <c r="N88" s="17">
        <v>37</v>
      </c>
      <c r="O88" s="17">
        <v>61</v>
      </c>
      <c r="P88" s="17">
        <v>210</v>
      </c>
      <c r="Q88" s="17">
        <v>17</v>
      </c>
      <c r="R88" s="17">
        <v>152</v>
      </c>
      <c r="S88" s="17">
        <v>87</v>
      </c>
      <c r="AC88" s="5"/>
      <c r="AD88" s="5"/>
      <c r="AE88" s="5"/>
      <c r="AF88" s="5"/>
      <c r="AG88"/>
      <c r="AH88"/>
      <c r="AI88"/>
    </row>
    <row r="89" spans="1:35" s="17" customFormat="1" ht="24.75" customHeight="1" x14ac:dyDescent="0.25">
      <c r="A89" s="57" t="s">
        <v>97</v>
      </c>
      <c r="B89" s="61" t="str">
        <f t="shared" si="8"/>
        <v xml:space="preserve">Ingénierie et études du BTP </v>
      </c>
      <c r="C89" s="67">
        <f t="shared" si="10"/>
        <v>196</v>
      </c>
      <c r="D89" s="68">
        <f t="shared" si="10"/>
        <v>321</v>
      </c>
      <c r="E89" s="69">
        <f t="shared" si="9"/>
        <v>762</v>
      </c>
      <c r="F89" s="70">
        <f t="shared" si="11"/>
        <v>0.31606217616580312</v>
      </c>
      <c r="G89" s="68">
        <f t="shared" si="12"/>
        <v>44</v>
      </c>
      <c r="H89" s="71">
        <f t="shared" si="13"/>
        <v>1.6971046770601337</v>
      </c>
      <c r="I89"/>
      <c r="J89"/>
      <c r="K89"/>
      <c r="M89" s="17" t="s">
        <v>139</v>
      </c>
      <c r="N89" s="17">
        <v>196</v>
      </c>
      <c r="O89" s="17">
        <v>321</v>
      </c>
      <c r="P89" s="17">
        <v>762</v>
      </c>
      <c r="Q89" s="17">
        <v>44</v>
      </c>
      <c r="R89" s="17">
        <v>579</v>
      </c>
      <c r="S89" s="17">
        <v>449</v>
      </c>
      <c r="AC89" s="5"/>
      <c r="AD89" s="5"/>
      <c r="AE89" s="5"/>
      <c r="AF89" s="5"/>
      <c r="AG89"/>
      <c r="AH89"/>
      <c r="AI89"/>
    </row>
    <row r="90" spans="1:35" s="17" customFormat="1" ht="24.75" customHeight="1" x14ac:dyDescent="0.25">
      <c r="A90" s="57" t="s">
        <v>98</v>
      </c>
      <c r="B90" s="61" t="str">
        <f t="shared" si="8"/>
        <v xml:space="preserve">Réglage d'équipement de production industrielle </v>
      </c>
      <c r="C90" s="67">
        <f t="shared" si="10"/>
        <v>44</v>
      </c>
      <c r="D90" s="68">
        <f t="shared" si="10"/>
        <v>99</v>
      </c>
      <c r="E90" s="69">
        <f t="shared" si="9"/>
        <v>307</v>
      </c>
      <c r="F90" s="70">
        <f t="shared" si="11"/>
        <v>0.79532163742690054</v>
      </c>
      <c r="G90" s="68">
        <f t="shared" si="12"/>
        <v>15</v>
      </c>
      <c r="H90" s="71">
        <f t="shared" si="13"/>
        <v>3.5697674418604652</v>
      </c>
      <c r="I90"/>
      <c r="J90"/>
      <c r="K90"/>
      <c r="M90" s="17" t="s">
        <v>131</v>
      </c>
      <c r="N90" s="17">
        <v>44</v>
      </c>
      <c r="O90" s="17">
        <v>99</v>
      </c>
      <c r="P90" s="17">
        <v>307</v>
      </c>
      <c r="Q90" s="17">
        <v>15</v>
      </c>
      <c r="R90" s="17">
        <v>171</v>
      </c>
      <c r="S90" s="17">
        <v>86</v>
      </c>
      <c r="AC90" s="5"/>
      <c r="AD90" s="5"/>
      <c r="AE90" s="5"/>
      <c r="AF90" s="5"/>
      <c r="AG90"/>
      <c r="AH90"/>
      <c r="AI90"/>
    </row>
    <row r="91" spans="1:35" s="17" customFormat="1" ht="24.75" customHeight="1" x14ac:dyDescent="0.25">
      <c r="A91" s="57" t="s">
        <v>99</v>
      </c>
      <c r="B91" s="61" t="str">
        <f t="shared" si="8"/>
        <v xml:space="preserve">Supervision d'entretien et gestion de véhicules </v>
      </c>
      <c r="C91" s="67">
        <f t="shared" si="10"/>
        <v>48</v>
      </c>
      <c r="D91" s="68">
        <f t="shared" si="10"/>
        <v>104</v>
      </c>
      <c r="E91" s="69">
        <f t="shared" si="9"/>
        <v>111</v>
      </c>
      <c r="F91" s="70">
        <f t="shared" si="11"/>
        <v>0.15625</v>
      </c>
      <c r="G91" s="68">
        <f t="shared" si="12"/>
        <v>5</v>
      </c>
      <c r="H91" s="71">
        <f t="shared" si="13"/>
        <v>1.0673076923076923</v>
      </c>
      <c r="I91"/>
      <c r="J91"/>
      <c r="K91"/>
      <c r="M91" s="17" t="s">
        <v>318</v>
      </c>
      <c r="N91" s="17">
        <v>48</v>
      </c>
      <c r="O91" s="17">
        <v>104</v>
      </c>
      <c r="P91" s="17">
        <v>111</v>
      </c>
      <c r="Q91" s="17">
        <v>5</v>
      </c>
      <c r="R91" s="17">
        <v>96</v>
      </c>
      <c r="S91" s="17">
        <v>104</v>
      </c>
      <c r="AC91" s="5"/>
      <c r="AD91" s="5"/>
      <c r="AE91" s="5"/>
      <c r="AF91" s="5"/>
      <c r="AG91"/>
      <c r="AH91"/>
      <c r="AI91"/>
    </row>
    <row r="92" spans="1:35" s="17" customFormat="1" ht="24.75" customHeight="1" x14ac:dyDescent="0.25">
      <c r="A92" s="57" t="s">
        <v>100</v>
      </c>
      <c r="B92" s="61" t="str">
        <f t="shared" si="8"/>
        <v xml:space="preserve">Management et ingénierie méthodes et industrialisation </v>
      </c>
      <c r="C92" s="67">
        <f t="shared" si="10"/>
        <v>41</v>
      </c>
      <c r="D92" s="68">
        <f t="shared" si="10"/>
        <v>69</v>
      </c>
      <c r="E92" s="69">
        <f t="shared" si="9"/>
        <v>201</v>
      </c>
      <c r="F92" s="70">
        <f t="shared" si="11"/>
        <v>1.5125000000000002</v>
      </c>
      <c r="G92" s="68">
        <f t="shared" si="12"/>
        <v>16</v>
      </c>
      <c r="H92" s="71">
        <f t="shared" si="13"/>
        <v>1.7033898305084745</v>
      </c>
      <c r="I92"/>
      <c r="J92"/>
      <c r="K92"/>
      <c r="M92" s="17" t="s">
        <v>312</v>
      </c>
      <c r="N92" s="17">
        <v>41</v>
      </c>
      <c r="O92" s="17">
        <v>69</v>
      </c>
      <c r="P92" s="17">
        <v>201</v>
      </c>
      <c r="Q92" s="17">
        <v>16</v>
      </c>
      <c r="R92" s="17">
        <v>80</v>
      </c>
      <c r="S92" s="17">
        <v>118</v>
      </c>
      <c r="AC92" s="5"/>
      <c r="AD92" s="5"/>
      <c r="AE92" s="5"/>
      <c r="AF92" s="5"/>
      <c r="AG92"/>
      <c r="AH92"/>
      <c r="AI92"/>
    </row>
    <row r="93" spans="1:35" s="17" customFormat="1" ht="24.75" customHeight="1" x14ac:dyDescent="0.25">
      <c r="A93" s="57" t="s">
        <v>101</v>
      </c>
      <c r="B93" s="61" t="str">
        <f t="shared" si="8"/>
        <v xml:space="preserve">Management et ingénierie de maintenance industrielle </v>
      </c>
      <c r="C93" s="67">
        <f t="shared" si="10"/>
        <v>54</v>
      </c>
      <c r="D93" s="68">
        <f t="shared" si="10"/>
        <v>101</v>
      </c>
      <c r="E93" s="69">
        <f t="shared" si="9"/>
        <v>213</v>
      </c>
      <c r="F93" s="70">
        <f t="shared" si="11"/>
        <v>1.1734693877551021</v>
      </c>
      <c r="G93" s="68">
        <f t="shared" si="12"/>
        <v>11</v>
      </c>
      <c r="H93" s="71">
        <f t="shared" si="13"/>
        <v>2.195876288659794</v>
      </c>
      <c r="I93"/>
      <c r="J93"/>
      <c r="K93"/>
      <c r="M93" s="17" t="s">
        <v>317</v>
      </c>
      <c r="N93" s="17">
        <v>54</v>
      </c>
      <c r="O93" s="17">
        <v>101</v>
      </c>
      <c r="P93" s="17">
        <v>213</v>
      </c>
      <c r="Q93" s="17">
        <v>11</v>
      </c>
      <c r="R93" s="17">
        <v>98</v>
      </c>
      <c r="S93" s="17">
        <v>97</v>
      </c>
      <c r="AC93" s="5"/>
      <c r="AD93" s="5"/>
      <c r="AE93" s="5"/>
      <c r="AF93" s="5"/>
      <c r="AG93"/>
      <c r="AH93"/>
      <c r="AI93"/>
    </row>
    <row r="94" spans="1:35" s="17" customFormat="1" ht="24.75" customHeight="1" x14ac:dyDescent="0.25">
      <c r="A94" s="57" t="s">
        <v>102</v>
      </c>
      <c r="B94" s="61" t="str">
        <f t="shared" si="8"/>
        <v xml:space="preserve">Direction de chantier du BTP </v>
      </c>
      <c r="C94" s="67">
        <f t="shared" si="10"/>
        <v>176</v>
      </c>
      <c r="D94" s="68">
        <f t="shared" si="10"/>
        <v>299</v>
      </c>
      <c r="E94" s="69">
        <f t="shared" si="9"/>
        <v>839</v>
      </c>
      <c r="F94" s="70">
        <f t="shared" si="11"/>
        <v>0.66138613861386131</v>
      </c>
      <c r="G94" s="68">
        <f t="shared" si="12"/>
        <v>47</v>
      </c>
      <c r="H94" s="71">
        <f t="shared" si="13"/>
        <v>2.4178674351585014</v>
      </c>
      <c r="I94"/>
      <c r="J94"/>
      <c r="K94"/>
      <c r="M94" s="17" t="s">
        <v>166</v>
      </c>
      <c r="N94" s="17">
        <v>176</v>
      </c>
      <c r="O94" s="17">
        <v>299</v>
      </c>
      <c r="P94" s="17">
        <v>839</v>
      </c>
      <c r="Q94" s="17">
        <v>47</v>
      </c>
      <c r="R94" s="17">
        <v>505</v>
      </c>
      <c r="S94" s="17">
        <v>347</v>
      </c>
      <c r="AC94" s="5"/>
      <c r="AD94" s="5"/>
      <c r="AE94" s="5"/>
      <c r="AF94" s="5"/>
      <c r="AG94"/>
      <c r="AH94"/>
      <c r="AI94"/>
    </row>
    <row r="95" spans="1:35" s="17" customFormat="1" ht="24.75" customHeight="1" x14ac:dyDescent="0.25">
      <c r="A95" s="57" t="s">
        <v>103</v>
      </c>
      <c r="B95" s="61" t="str">
        <f t="shared" si="8"/>
        <v xml:space="preserve">Soins infirmiers généralistes </v>
      </c>
      <c r="C95" s="67">
        <f t="shared" si="10"/>
        <v>147</v>
      </c>
      <c r="D95" s="68">
        <f t="shared" si="10"/>
        <v>418</v>
      </c>
      <c r="E95" s="69">
        <f t="shared" si="9"/>
        <v>2250</v>
      </c>
      <c r="F95" s="70">
        <f t="shared" si="11"/>
        <v>0.300578034682081</v>
      </c>
      <c r="G95" s="68">
        <f t="shared" si="12"/>
        <v>192</v>
      </c>
      <c r="H95" s="71">
        <f t="shared" si="13"/>
        <v>2.6658767772511847</v>
      </c>
      <c r="I95"/>
      <c r="J95"/>
      <c r="K95"/>
      <c r="M95" s="17" t="s">
        <v>185</v>
      </c>
      <c r="N95" s="17">
        <v>147</v>
      </c>
      <c r="O95" s="17">
        <v>418</v>
      </c>
      <c r="P95" s="17">
        <v>2250</v>
      </c>
      <c r="Q95" s="17">
        <v>192</v>
      </c>
      <c r="R95" s="17">
        <v>1730</v>
      </c>
      <c r="S95" s="17">
        <v>844</v>
      </c>
      <c r="AC95" s="5"/>
      <c r="AD95" s="5"/>
      <c r="AE95" s="5"/>
      <c r="AF95" s="5"/>
      <c r="AG95"/>
      <c r="AH95"/>
      <c r="AI95"/>
    </row>
    <row r="96" spans="1:35" s="17" customFormat="1" ht="24.75" customHeight="1" x14ac:dyDescent="0.25">
      <c r="A96" s="57" t="s">
        <v>104</v>
      </c>
      <c r="B96" s="61" t="str">
        <f t="shared" si="8"/>
        <v xml:space="preserve">Pose de canalisations </v>
      </c>
      <c r="C96" s="67">
        <f t="shared" si="10"/>
        <v>28</v>
      </c>
      <c r="D96" s="68">
        <f t="shared" si="10"/>
        <v>64</v>
      </c>
      <c r="E96" s="69">
        <f t="shared" si="9"/>
        <v>406</v>
      </c>
      <c r="F96" s="70">
        <f t="shared" si="11"/>
        <v>0.63052208835341372</v>
      </c>
      <c r="G96" s="68">
        <f t="shared" si="12"/>
        <v>22</v>
      </c>
      <c r="H96" s="71">
        <f t="shared" si="13"/>
        <v>4.9512195121951219</v>
      </c>
      <c r="I96"/>
      <c r="J96"/>
      <c r="K96"/>
      <c r="M96" s="17" t="s">
        <v>294</v>
      </c>
      <c r="N96" s="17">
        <v>28</v>
      </c>
      <c r="O96" s="17">
        <v>64</v>
      </c>
      <c r="P96" s="17">
        <v>406</v>
      </c>
      <c r="Q96" s="17">
        <v>22</v>
      </c>
      <c r="R96" s="17">
        <v>249</v>
      </c>
      <c r="S96" s="17">
        <v>82</v>
      </c>
      <c r="AC96" s="5"/>
      <c r="AD96" s="5"/>
      <c r="AE96" s="5"/>
      <c r="AF96" s="5"/>
      <c r="AG96"/>
      <c r="AH96"/>
      <c r="AI96"/>
    </row>
    <row r="97" spans="1:35" s="17" customFormat="1" ht="24.75" customHeight="1" x14ac:dyDescent="0.25">
      <c r="A97" s="57" t="s">
        <v>105</v>
      </c>
      <c r="B97" s="61" t="str">
        <f t="shared" si="8"/>
        <v xml:space="preserve">Dessin BTP </v>
      </c>
      <c r="C97" s="67">
        <f t="shared" si="10"/>
        <v>141</v>
      </c>
      <c r="D97" s="68">
        <f t="shared" si="10"/>
        <v>232</v>
      </c>
      <c r="E97" s="69">
        <f t="shared" si="9"/>
        <v>288</v>
      </c>
      <c r="F97" s="70">
        <f t="shared" si="11"/>
        <v>5.1094890510948954E-2</v>
      </c>
      <c r="G97" s="68">
        <f t="shared" si="12"/>
        <v>12</v>
      </c>
      <c r="H97" s="71">
        <f t="shared" si="13"/>
        <v>0.91428571428571426</v>
      </c>
      <c r="I97"/>
      <c r="J97"/>
      <c r="K97"/>
      <c r="M97" s="17" t="s">
        <v>165</v>
      </c>
      <c r="N97" s="17">
        <v>141</v>
      </c>
      <c r="O97" s="17">
        <v>232</v>
      </c>
      <c r="P97" s="17">
        <v>288</v>
      </c>
      <c r="Q97" s="17">
        <v>12</v>
      </c>
      <c r="R97" s="17">
        <v>274</v>
      </c>
      <c r="S97" s="17">
        <v>315</v>
      </c>
      <c r="AC97" s="5"/>
      <c r="AD97" s="5"/>
      <c r="AE97" s="5"/>
      <c r="AF97" s="5"/>
      <c r="AG97"/>
      <c r="AH97"/>
      <c r="AI97"/>
    </row>
    <row r="98" spans="1:35" s="17" customFormat="1" ht="24.75" customHeight="1" x14ac:dyDescent="0.25">
      <c r="A98" s="57" t="s">
        <v>106</v>
      </c>
      <c r="B98" s="61" t="str">
        <f t="shared" si="8"/>
        <v xml:space="preserve">Rééducation en psychomotricité </v>
      </c>
      <c r="C98" s="67">
        <f t="shared" si="10"/>
        <v>13</v>
      </c>
      <c r="D98" s="68">
        <f t="shared" si="10"/>
        <v>30</v>
      </c>
      <c r="E98" s="69">
        <f t="shared" si="9"/>
        <v>162</v>
      </c>
      <c r="F98" s="70">
        <f t="shared" si="11"/>
        <v>5.1948051948051965E-2</v>
      </c>
      <c r="G98" s="68">
        <f t="shared" si="12"/>
        <v>11</v>
      </c>
      <c r="H98" s="71">
        <f t="shared" si="13"/>
        <v>2.53125</v>
      </c>
      <c r="I98"/>
      <c r="J98"/>
      <c r="K98"/>
      <c r="M98" s="17" t="s">
        <v>293</v>
      </c>
      <c r="N98" s="17">
        <v>13</v>
      </c>
      <c r="O98" s="17">
        <v>30</v>
      </c>
      <c r="P98" s="17">
        <v>162</v>
      </c>
      <c r="Q98" s="17">
        <v>11</v>
      </c>
      <c r="R98" s="17">
        <v>154</v>
      </c>
      <c r="S98" s="17">
        <v>64</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C1:H1"/>
    <mergeCell ref="C49:H49"/>
    <mergeCell ref="A5:H5"/>
    <mergeCell ref="A7:H19"/>
    <mergeCell ref="H23:H26"/>
    <mergeCell ref="B45:H46"/>
    <mergeCell ref="B72:H76"/>
    <mergeCell ref="B77:B78"/>
    <mergeCell ref="C77:C78"/>
    <mergeCell ref="D77:D78"/>
    <mergeCell ref="E77:E78"/>
    <mergeCell ref="F77:F78"/>
    <mergeCell ref="G77:G78"/>
    <mergeCell ref="H77:H78"/>
  </mergeCells>
  <conditionalFormatting sqref="C51:E60 G51:H60">
    <cfRule type="cellIs" dxfId="389" priority="16" operator="equal">
      <formula>5</formula>
    </cfRule>
    <cfRule type="cellIs" dxfId="388" priority="17" operator="equal">
      <formula>4</formula>
    </cfRule>
    <cfRule type="cellIs" dxfId="387" priority="18" operator="equal">
      <formula>3</formula>
    </cfRule>
    <cfRule type="cellIs" dxfId="386" priority="19" operator="equal">
      <formula>2</formula>
    </cfRule>
    <cfRule type="cellIs" dxfId="385" priority="20" operator="equal">
      <formula>1</formula>
    </cfRule>
  </conditionalFormatting>
  <conditionalFormatting sqref="F51:F60">
    <cfRule type="cellIs" dxfId="384" priority="11" operator="equal">
      <formula>5</formula>
    </cfRule>
    <cfRule type="cellIs" dxfId="383" priority="12" operator="equal">
      <formula>4</formula>
    </cfRule>
    <cfRule type="cellIs" dxfId="382" priority="13" operator="equal">
      <formula>3</formula>
    </cfRule>
    <cfRule type="cellIs" dxfId="381" priority="14" operator="equal">
      <formula>2</formula>
    </cfRule>
    <cfRule type="cellIs" dxfId="380" priority="15" operator="equal">
      <formula>1</formula>
    </cfRule>
  </conditionalFormatting>
  <conditionalFormatting sqref="C61:E70 G61:H70">
    <cfRule type="cellIs" dxfId="379" priority="6" operator="equal">
      <formula>5</formula>
    </cfRule>
    <cfRule type="cellIs" dxfId="378" priority="7" operator="equal">
      <formula>4</formula>
    </cfRule>
    <cfRule type="cellIs" dxfId="377" priority="8" operator="equal">
      <formula>3</formula>
    </cfRule>
    <cfRule type="cellIs" dxfId="376" priority="9" operator="equal">
      <formula>2</formula>
    </cfRule>
    <cfRule type="cellIs" dxfId="375" priority="10" operator="equal">
      <formula>1</formula>
    </cfRule>
  </conditionalFormatting>
  <conditionalFormatting sqref="F61:F70">
    <cfRule type="cellIs" dxfId="374" priority="1" operator="equal">
      <formula>5</formula>
    </cfRule>
    <cfRule type="cellIs" dxfId="373" priority="2" operator="equal">
      <formula>4</formula>
    </cfRule>
    <cfRule type="cellIs" dxfId="372" priority="3" operator="equal">
      <formula>3</formula>
    </cfRule>
    <cfRule type="cellIs" dxfId="371" priority="4" operator="equal">
      <formula>2</formula>
    </cfRule>
    <cfRule type="cellIs" dxfId="370" priority="5" operator="equal">
      <formula>1</formula>
    </cfRule>
  </conditionalFormatting>
  <pageMargins left="0.25" right="0.25" top="0.75" bottom="0.75" header="0.3" footer="0.3"/>
  <pageSetup paperSize="9" orientation="portrait"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161</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4</v>
      </c>
      <c r="N17" s="5">
        <v>4</v>
      </c>
      <c r="O17" s="5">
        <v>12</v>
      </c>
      <c r="P17" s="5">
        <v>10</v>
      </c>
      <c r="Q17" s="5">
        <v>0</v>
      </c>
      <c r="R17" s="22">
        <f>Q17/SUM(M17:Q17)+0.0000001</f>
        <v>9.9999999999999995E-8</v>
      </c>
      <c r="S17" s="11" t="s">
        <v>3</v>
      </c>
      <c r="T17" s="17">
        <v>1</v>
      </c>
      <c r="U17" s="21">
        <f>LARGE($R$17:$R$30,T17)</f>
        <v>0.55263217894736849</v>
      </c>
      <c r="V17" s="17" t="str">
        <f>VLOOKUP(U17,$R$17:$S$30,2,FALSE)</f>
        <v>Construction, bâtiment et travaux publics</v>
      </c>
      <c r="W17" s="41">
        <f>VLOOKUP(VLOOKUP(V17,$T$2:$U$15,2,FALSE),$L$17:$Q$31,2,FALSE)</f>
        <v>3</v>
      </c>
      <c r="X17" s="41">
        <f>VLOOKUP(VLOOKUP(V17,$T$2:$U$15,2,FALSE),$L$17:$Q$31,3,FALSE)</f>
        <v>0</v>
      </c>
      <c r="Y17" s="41">
        <f>VLOOKUP(VLOOKUP(V17,$T$2:$U$15,2,FALSE),$L$17:$Q$31,4,FALSE)</f>
        <v>6</v>
      </c>
      <c r="Z17" s="41">
        <f t="shared" ref="Z17:Z30" si="0">VLOOKUP(VLOOKUP(V17,$T$2:$U$15,2,FALSE),$L$17:$Q$31,5,FALSE)</f>
        <v>8</v>
      </c>
      <c r="AA17" s="41">
        <f t="shared" ref="AA17:AA30" si="1">VLOOKUP(VLOOKUP(V17,$T$2:$U$15,2,FALSE),$L$17:$Q$31,6,FALSE)</f>
        <v>21</v>
      </c>
      <c r="AG17" s="25"/>
      <c r="AH17" s="25"/>
      <c r="AI17" s="25"/>
    </row>
    <row r="18" spans="1:35" x14ac:dyDescent="0.25">
      <c r="A18" s="94"/>
      <c r="B18" s="94"/>
      <c r="C18" s="94"/>
      <c r="D18" s="94"/>
      <c r="E18" s="94"/>
      <c r="F18" s="94"/>
      <c r="G18" s="94"/>
      <c r="H18" s="94"/>
      <c r="I18" s="25"/>
      <c r="J18" s="25"/>
      <c r="K18" s="11"/>
      <c r="L18" s="17" t="s">
        <v>80</v>
      </c>
      <c r="M18" s="17">
        <v>4</v>
      </c>
      <c r="N18" s="17">
        <v>2</v>
      </c>
      <c r="O18" s="17">
        <v>1</v>
      </c>
      <c r="P18" s="17">
        <v>11</v>
      </c>
      <c r="Q18" s="17">
        <v>1</v>
      </c>
      <c r="R18" s="22">
        <f>Q18/SUM(M18:Q18)+0.0000002</f>
        <v>5.2631778947368417E-2</v>
      </c>
      <c r="S18" s="11" t="s">
        <v>4</v>
      </c>
      <c r="T18" s="17">
        <v>2</v>
      </c>
      <c r="U18" s="21">
        <f t="shared" ref="U18:U30" si="2">LARGE($R$17:$R$30,T18)</f>
        <v>0.46428661428571433</v>
      </c>
      <c r="V18" s="17" t="str">
        <f t="shared" ref="V18:V30" si="3">VLOOKUP(U18,$R$17:$S$30,2,FALSE)</f>
        <v>Installation et maintenance</v>
      </c>
      <c r="W18" s="41">
        <f>VLOOKUP(VLOOKUP(V18,$T$2:$U$15,2,FALSE),$L$17:$Q$30,2,FALSE)</f>
        <v>2</v>
      </c>
      <c r="X18" s="41">
        <f t="shared" ref="X18:X30" si="4">VLOOKUP(VLOOKUP(V18,$T$2:$U$15,2,FALSE),$L$17:$Q$30,3,FALSE)</f>
        <v>0</v>
      </c>
      <c r="Y18" s="41">
        <f t="shared" ref="Y18:Y30" si="5">VLOOKUP(VLOOKUP(V18,$T$2:$U$15,2,FALSE),$L$17:$Q$30,4,FALSE)</f>
        <v>5</v>
      </c>
      <c r="Z18" s="41">
        <f t="shared" si="0"/>
        <v>8</v>
      </c>
      <c r="AA18" s="41">
        <f t="shared" si="1"/>
        <v>13</v>
      </c>
      <c r="AG18" s="25"/>
      <c r="AH18" s="25"/>
      <c r="AI18" s="25"/>
    </row>
    <row r="19" spans="1:35" ht="9.75" customHeight="1" x14ac:dyDescent="0.25">
      <c r="A19" s="94"/>
      <c r="B19" s="94"/>
      <c r="C19" s="94"/>
      <c r="D19" s="94"/>
      <c r="E19" s="94"/>
      <c r="F19" s="94"/>
      <c r="G19" s="94"/>
      <c r="H19" s="94"/>
      <c r="I19" s="25"/>
      <c r="J19" s="25"/>
      <c r="K19" s="11"/>
      <c r="L19" s="17" t="s">
        <v>81</v>
      </c>
      <c r="M19" s="17">
        <v>5</v>
      </c>
      <c r="N19" s="17">
        <v>0</v>
      </c>
      <c r="O19" s="17">
        <v>7</v>
      </c>
      <c r="P19" s="17">
        <v>9</v>
      </c>
      <c r="Q19" s="17">
        <v>4</v>
      </c>
      <c r="R19" s="22">
        <f>Q19/SUM(M19:Q19)+0.0000003</f>
        <v>0.16000030000000001</v>
      </c>
      <c r="S19" s="11" t="s">
        <v>5</v>
      </c>
      <c r="T19" s="17">
        <v>3</v>
      </c>
      <c r="U19" s="21">
        <f t="shared" si="2"/>
        <v>0.40625099999999997</v>
      </c>
      <c r="V19" s="17" t="str">
        <f t="shared" si="3"/>
        <v>Santé</v>
      </c>
      <c r="W19" s="41">
        <f t="shared" ref="W19:W30" si="6">VLOOKUP(VLOOKUP(V19,$T$2:$U$15,2,FALSE),$L$17:$Q$30,2,FALSE)</f>
        <v>2</v>
      </c>
      <c r="X19" s="41">
        <f t="shared" si="4"/>
        <v>0</v>
      </c>
      <c r="Y19" s="41">
        <f t="shared" si="5"/>
        <v>3</v>
      </c>
      <c r="Z19" s="41">
        <f t="shared" si="0"/>
        <v>14</v>
      </c>
      <c r="AA19" s="41">
        <f t="shared" si="1"/>
        <v>13</v>
      </c>
      <c r="AG19" s="25"/>
      <c r="AH19" s="25"/>
      <c r="AI19" s="25"/>
    </row>
    <row r="20" spans="1:35" ht="18.75" customHeight="1" x14ac:dyDescent="0.25">
      <c r="E20" s="19"/>
      <c r="I20" s="25"/>
      <c r="J20" s="25"/>
      <c r="K20" s="11"/>
      <c r="L20" s="17" t="s">
        <v>82</v>
      </c>
      <c r="M20" s="17">
        <v>3</v>
      </c>
      <c r="N20" s="17">
        <v>4</v>
      </c>
      <c r="O20" s="17">
        <v>17</v>
      </c>
      <c r="P20" s="17">
        <v>6</v>
      </c>
      <c r="Q20" s="17">
        <v>9</v>
      </c>
      <c r="R20" s="22">
        <f>Q20/SUM(M20:Q20)+0.0000004</f>
        <v>0.23076963076923079</v>
      </c>
      <c r="S20" s="11" t="s">
        <v>6</v>
      </c>
      <c r="T20" s="17">
        <v>4</v>
      </c>
      <c r="U20" s="21">
        <f t="shared" si="2"/>
        <v>0.32978803404255319</v>
      </c>
      <c r="V20" s="17" t="str">
        <f t="shared" si="3"/>
        <v>Industrie</v>
      </c>
      <c r="W20" s="41">
        <f t="shared" si="6"/>
        <v>12</v>
      </c>
      <c r="X20" s="41">
        <f t="shared" si="4"/>
        <v>10</v>
      </c>
      <c r="Y20" s="41">
        <f t="shared" si="5"/>
        <v>14</v>
      </c>
      <c r="Z20" s="41">
        <f t="shared" si="0"/>
        <v>27</v>
      </c>
      <c r="AA20" s="41">
        <f t="shared" si="1"/>
        <v>31</v>
      </c>
      <c r="AG20" s="25"/>
      <c r="AH20" s="25"/>
      <c r="AI20" s="25"/>
    </row>
    <row r="21" spans="1:35" ht="16.5" customHeight="1" x14ac:dyDescent="0.3">
      <c r="B21" s="46" t="s">
        <v>179</v>
      </c>
      <c r="E21" s="19"/>
      <c r="I21" s="25"/>
      <c r="J21" s="25"/>
      <c r="K21" s="11"/>
      <c r="L21" s="17" t="s">
        <v>83</v>
      </c>
      <c r="M21" s="17">
        <v>12</v>
      </c>
      <c r="N21" s="17">
        <v>1</v>
      </c>
      <c r="O21" s="17">
        <v>2</v>
      </c>
      <c r="P21" s="17">
        <v>8</v>
      </c>
      <c r="Q21" s="17">
        <v>0</v>
      </c>
      <c r="R21" s="22">
        <f>Q21/SUM(M21:Q21)+0.0000005</f>
        <v>4.9999999999999998E-7</v>
      </c>
      <c r="S21" s="11" t="s">
        <v>7</v>
      </c>
      <c r="T21" s="17">
        <v>5</v>
      </c>
      <c r="U21" s="21">
        <f t="shared" si="2"/>
        <v>0.30000070000000001</v>
      </c>
      <c r="V21" s="17" t="str">
        <f t="shared" si="3"/>
        <v>Hôtellerie-restauration, tourisme, loisirs et animation</v>
      </c>
      <c r="W21" s="41">
        <f t="shared" si="6"/>
        <v>2</v>
      </c>
      <c r="X21" s="41">
        <f t="shared" si="4"/>
        <v>2</v>
      </c>
      <c r="Y21" s="41">
        <f t="shared" si="5"/>
        <v>4</v>
      </c>
      <c r="Z21" s="41">
        <f t="shared" si="0"/>
        <v>13</v>
      </c>
      <c r="AA21" s="41">
        <f t="shared" si="1"/>
        <v>9</v>
      </c>
      <c r="AG21" s="25"/>
      <c r="AH21" s="25"/>
      <c r="AI21" s="25"/>
    </row>
    <row r="22" spans="1:35" ht="16.5" customHeight="1" x14ac:dyDescent="0.25">
      <c r="E22" s="19"/>
      <c r="I22" s="25"/>
      <c r="J22" s="25"/>
      <c r="K22" s="11"/>
      <c r="L22" s="17" t="s">
        <v>84</v>
      </c>
      <c r="M22" s="17">
        <v>3</v>
      </c>
      <c r="N22" s="17">
        <v>0</v>
      </c>
      <c r="O22" s="17">
        <v>6</v>
      </c>
      <c r="P22" s="17">
        <v>8</v>
      </c>
      <c r="Q22" s="17">
        <v>21</v>
      </c>
      <c r="R22" s="22">
        <f>Q22/SUM(M22:Q22)+0.0000006</f>
        <v>0.55263217894736849</v>
      </c>
      <c r="S22" s="11" t="s">
        <v>8</v>
      </c>
      <c r="T22" s="17">
        <v>6</v>
      </c>
      <c r="U22" s="21">
        <f t="shared" si="2"/>
        <v>0.23076963076923079</v>
      </c>
      <c r="V22" s="17" t="str">
        <f t="shared" si="3"/>
        <v>Commerce, vente et grande distribution</v>
      </c>
      <c r="W22" s="41">
        <f t="shared" si="6"/>
        <v>3</v>
      </c>
      <c r="X22" s="41">
        <f t="shared" si="4"/>
        <v>4</v>
      </c>
      <c r="Y22" s="41">
        <f t="shared" si="5"/>
        <v>17</v>
      </c>
      <c r="Z22" s="41">
        <f t="shared" si="0"/>
        <v>6</v>
      </c>
      <c r="AA22" s="41">
        <f t="shared" si="1"/>
        <v>9</v>
      </c>
      <c r="AG22" s="25"/>
      <c r="AH22" s="25"/>
      <c r="AI22" s="25"/>
    </row>
    <row r="23" spans="1:35" ht="16.5" customHeight="1" x14ac:dyDescent="0.25">
      <c r="B23" t="s">
        <v>114</v>
      </c>
      <c r="H23" s="95"/>
      <c r="I23" s="25"/>
      <c r="J23" s="25"/>
      <c r="K23" s="11"/>
      <c r="L23" s="17" t="s">
        <v>85</v>
      </c>
      <c r="M23" s="17">
        <v>2</v>
      </c>
      <c r="N23" s="17">
        <v>2</v>
      </c>
      <c r="O23" s="17">
        <v>4</v>
      </c>
      <c r="P23" s="17">
        <v>13</v>
      </c>
      <c r="Q23" s="17">
        <v>9</v>
      </c>
      <c r="R23" s="22">
        <f>Q23/SUM(M23:Q23)+0.0000007</f>
        <v>0.30000070000000001</v>
      </c>
      <c r="S23" s="11" t="s">
        <v>9</v>
      </c>
      <c r="T23" s="17">
        <v>7</v>
      </c>
      <c r="U23" s="21">
        <f t="shared" si="2"/>
        <v>0.16216356216216218</v>
      </c>
      <c r="V23" s="17" t="str">
        <f t="shared" si="3"/>
        <v>Transport et logistique</v>
      </c>
      <c r="W23" s="41">
        <f t="shared" si="6"/>
        <v>8</v>
      </c>
      <c r="X23" s="41">
        <f t="shared" si="4"/>
        <v>5</v>
      </c>
      <c r="Y23" s="41">
        <f t="shared" si="5"/>
        <v>6</v>
      </c>
      <c r="Z23" s="41">
        <f t="shared" si="0"/>
        <v>12</v>
      </c>
      <c r="AA23" s="41">
        <f t="shared" si="1"/>
        <v>6</v>
      </c>
      <c r="AG23" s="25"/>
      <c r="AH23" s="25"/>
      <c r="AI23" s="25"/>
    </row>
    <row r="24" spans="1:35" ht="6.75" customHeight="1" x14ac:dyDescent="0.25">
      <c r="H24" s="95"/>
      <c r="I24" s="25"/>
      <c r="J24" s="25"/>
      <c r="K24" s="11"/>
      <c r="L24" s="17" t="s">
        <v>86</v>
      </c>
      <c r="M24" s="17">
        <v>12</v>
      </c>
      <c r="N24" s="17">
        <v>10</v>
      </c>
      <c r="O24" s="17">
        <v>14</v>
      </c>
      <c r="P24" s="17">
        <v>27</v>
      </c>
      <c r="Q24" s="17">
        <v>31</v>
      </c>
      <c r="R24" s="22">
        <f>Q24/SUM(M24:Q24)+0.0000008</f>
        <v>0.32978803404255319</v>
      </c>
      <c r="S24" s="11" t="s">
        <v>1</v>
      </c>
      <c r="T24" s="17">
        <v>8</v>
      </c>
      <c r="U24" s="21">
        <f t="shared" si="2"/>
        <v>0.16000030000000001</v>
      </c>
      <c r="V24" s="17" t="str">
        <f t="shared" si="3"/>
        <v>Banque, assurance, immobilier</v>
      </c>
      <c r="W24" s="41">
        <f t="shared" si="6"/>
        <v>5</v>
      </c>
      <c r="X24" s="41">
        <f t="shared" si="4"/>
        <v>0</v>
      </c>
      <c r="Y24" s="41">
        <f t="shared" si="5"/>
        <v>7</v>
      </c>
      <c r="Z24" s="41">
        <f t="shared" si="0"/>
        <v>9</v>
      </c>
      <c r="AA24" s="41">
        <f t="shared" si="1"/>
        <v>4</v>
      </c>
      <c r="AG24" s="25"/>
      <c r="AH24" s="25"/>
      <c r="AI24" s="25"/>
    </row>
    <row r="25" spans="1:35" ht="12.75" customHeight="1" x14ac:dyDescent="0.25">
      <c r="A25" s="9" t="s">
        <v>36</v>
      </c>
      <c r="B25" s="12" t="s">
        <v>115</v>
      </c>
      <c r="G25" s="33"/>
      <c r="H25" s="95"/>
      <c r="I25" s="25"/>
      <c r="J25" s="25"/>
      <c r="K25" s="11"/>
      <c r="L25" s="17" t="s">
        <v>87</v>
      </c>
      <c r="M25" s="17">
        <v>2</v>
      </c>
      <c r="N25" s="17">
        <v>0</v>
      </c>
      <c r="O25" s="17">
        <v>5</v>
      </c>
      <c r="P25" s="17">
        <v>8</v>
      </c>
      <c r="Q25" s="17">
        <v>13</v>
      </c>
      <c r="R25" s="22">
        <f>Q25/SUM(M25:Q25)+0.0000009</f>
        <v>0.46428661428571433</v>
      </c>
      <c r="S25" s="11" t="s">
        <v>10</v>
      </c>
      <c r="T25" s="17">
        <v>9</v>
      </c>
      <c r="U25" s="21">
        <f t="shared" si="2"/>
        <v>0.13636493636363636</v>
      </c>
      <c r="V25" s="17" t="str">
        <f t="shared" si="3"/>
        <v>Support à l'entreprise</v>
      </c>
      <c r="W25" s="41">
        <f t="shared" si="6"/>
        <v>3</v>
      </c>
      <c r="X25" s="41">
        <f t="shared" si="4"/>
        <v>11</v>
      </c>
      <c r="Y25" s="41">
        <f t="shared" si="5"/>
        <v>16</v>
      </c>
      <c r="Z25" s="41">
        <f t="shared" si="0"/>
        <v>8</v>
      </c>
      <c r="AA25" s="41">
        <f t="shared" si="1"/>
        <v>6</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0</v>
      </c>
      <c r="O26" s="17">
        <v>3</v>
      </c>
      <c r="P26" s="17">
        <v>14</v>
      </c>
      <c r="Q26" s="17">
        <v>13</v>
      </c>
      <c r="R26" s="22">
        <f>Q26/SUM(M26:Q26)+0.000001</f>
        <v>0.40625099999999997</v>
      </c>
      <c r="S26" s="11" t="s">
        <v>11</v>
      </c>
      <c r="T26" s="17">
        <v>10</v>
      </c>
      <c r="U26" s="21">
        <f t="shared" si="2"/>
        <v>0.12676166338028169</v>
      </c>
      <c r="V26" s="17" t="str">
        <f t="shared" si="3"/>
        <v>Services à la personne et à la collectivité</v>
      </c>
      <c r="W26" s="41">
        <f t="shared" si="6"/>
        <v>34</v>
      </c>
      <c r="X26" s="41">
        <f t="shared" si="4"/>
        <v>7</v>
      </c>
      <c r="Y26" s="41">
        <f t="shared" si="5"/>
        <v>4</v>
      </c>
      <c r="Z26" s="41">
        <f t="shared" si="0"/>
        <v>17</v>
      </c>
      <c r="AA26" s="41">
        <f t="shared" si="1"/>
        <v>9</v>
      </c>
      <c r="AB26" s="17"/>
    </row>
    <row r="27" spans="1:35" s="5" customFormat="1" ht="12.75" customHeight="1" x14ac:dyDescent="0.25">
      <c r="A27" s="24" t="s">
        <v>36</v>
      </c>
      <c r="B27" s="12" t="s">
        <v>117</v>
      </c>
      <c r="C27" s="51" t="s">
        <v>36</v>
      </c>
      <c r="D27" s="12" t="s">
        <v>119</v>
      </c>
      <c r="E27" s="32"/>
      <c r="F27" s="32"/>
      <c r="G27" s="33"/>
      <c r="H27" s="33"/>
      <c r="K27" s="31"/>
      <c r="L27" s="17" t="s">
        <v>89</v>
      </c>
      <c r="M27" s="17">
        <v>34</v>
      </c>
      <c r="N27" s="17">
        <v>7</v>
      </c>
      <c r="O27" s="17">
        <v>4</v>
      </c>
      <c r="P27" s="17">
        <v>17</v>
      </c>
      <c r="Q27" s="17">
        <v>9</v>
      </c>
      <c r="R27" s="22">
        <f>Q27/SUM(M27:Q27)+0.0000011</f>
        <v>0.12676166338028169</v>
      </c>
      <c r="S27" s="11" t="s">
        <v>12</v>
      </c>
      <c r="T27" s="17">
        <v>11</v>
      </c>
      <c r="U27" s="21">
        <f t="shared" si="2"/>
        <v>5.2631778947368417E-2</v>
      </c>
      <c r="V27" s="17" t="str">
        <f t="shared" si="3"/>
        <v>Arts et façonnage d'ouvrages d'art</v>
      </c>
      <c r="W27" s="41">
        <f t="shared" si="6"/>
        <v>4</v>
      </c>
      <c r="X27" s="41">
        <f t="shared" si="4"/>
        <v>2</v>
      </c>
      <c r="Y27" s="41">
        <f t="shared" si="5"/>
        <v>1</v>
      </c>
      <c r="Z27" s="41">
        <f t="shared" si="0"/>
        <v>11</v>
      </c>
      <c r="AA27" s="41">
        <f t="shared" si="1"/>
        <v>1</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1.1999999999999999E-6</v>
      </c>
      <c r="V28" s="17" t="str">
        <f t="shared" si="3"/>
        <v>Spectacle</v>
      </c>
      <c r="W28" s="41">
        <f t="shared" si="6"/>
        <v>21</v>
      </c>
      <c r="X28" s="41">
        <f t="shared" si="4"/>
        <v>0</v>
      </c>
      <c r="Y28" s="41">
        <f t="shared" si="5"/>
        <v>1</v>
      </c>
      <c r="Z28" s="41">
        <f t="shared" si="0"/>
        <v>0</v>
      </c>
      <c r="AA28" s="41">
        <f t="shared" si="1"/>
        <v>0</v>
      </c>
      <c r="AB28" s="17"/>
    </row>
    <row r="29" spans="1:35" s="5" customFormat="1" ht="23.25" customHeight="1" x14ac:dyDescent="0.25">
      <c r="B29" s="31"/>
      <c r="C29" s="32"/>
      <c r="D29" s="32"/>
      <c r="E29" s="32"/>
      <c r="F29" s="32"/>
      <c r="G29" s="32"/>
      <c r="H29" s="38">
        <f>VLOOKUP(VLOOKUP(V17,$T$2:$U$15,2,FALSE),$L$32:$M$45,2,FALSE)/10</f>
        <v>2.9</v>
      </c>
      <c r="I29" s="39"/>
      <c r="K29" s="31"/>
      <c r="L29" s="17" t="s">
        <v>91</v>
      </c>
      <c r="M29" s="17">
        <v>3</v>
      </c>
      <c r="N29" s="17">
        <v>11</v>
      </c>
      <c r="O29" s="17">
        <v>16</v>
      </c>
      <c r="P29" s="17">
        <v>8</v>
      </c>
      <c r="Q29" s="17">
        <v>6</v>
      </c>
      <c r="R29" s="22">
        <f>Q29/SUM(M29:Q29)+0.0000013</f>
        <v>0.13636493636363636</v>
      </c>
      <c r="S29" s="11" t="s">
        <v>14</v>
      </c>
      <c r="T29" s="17">
        <v>13</v>
      </c>
      <c r="U29" s="21">
        <f t="shared" si="2"/>
        <v>4.9999999999999998E-7</v>
      </c>
      <c r="V29" s="17" t="str">
        <f t="shared" si="3"/>
        <v>Communication, média et multimédia</v>
      </c>
      <c r="W29" s="41">
        <f t="shared" si="6"/>
        <v>12</v>
      </c>
      <c r="X29" s="41">
        <f t="shared" si="4"/>
        <v>1</v>
      </c>
      <c r="Y29" s="41">
        <f t="shared" si="5"/>
        <v>2</v>
      </c>
      <c r="Z29" s="41">
        <f t="shared" si="0"/>
        <v>8</v>
      </c>
      <c r="AA29" s="41">
        <f t="shared" si="1"/>
        <v>0</v>
      </c>
      <c r="AB29" s="17"/>
    </row>
    <row r="30" spans="1:35" s="5" customFormat="1" ht="23.25" customHeight="1" x14ac:dyDescent="0.25">
      <c r="B30" s="31"/>
      <c r="C30" s="32"/>
      <c r="D30" s="32"/>
      <c r="E30" s="32"/>
      <c r="F30" s="32"/>
      <c r="G30" s="32"/>
      <c r="H30" s="38">
        <f t="shared" ref="H30:H42" si="7">VLOOKUP(VLOOKUP(V18,$T$2:$U$15,2,FALSE),$L$32:$M$45,2,FALSE)/10</f>
        <v>2</v>
      </c>
      <c r="I30" s="39"/>
      <c r="K30" s="31"/>
      <c r="L30" s="17" t="s">
        <v>92</v>
      </c>
      <c r="M30" s="17">
        <v>8</v>
      </c>
      <c r="N30" s="17">
        <v>5</v>
      </c>
      <c r="O30" s="17">
        <v>6</v>
      </c>
      <c r="P30" s="17">
        <v>12</v>
      </c>
      <c r="Q30" s="17">
        <v>6</v>
      </c>
      <c r="R30" s="22">
        <f>Q30/SUM(M30:Q30)+0.0000014</f>
        <v>0.16216356216216218</v>
      </c>
      <c r="S30" s="11" t="s">
        <v>15</v>
      </c>
      <c r="T30" s="17">
        <v>14</v>
      </c>
      <c r="U30" s="21">
        <f t="shared" si="2"/>
        <v>9.9999999999999995E-8</v>
      </c>
      <c r="V30" s="17" t="str">
        <f t="shared" si="3"/>
        <v>Agriculture et pêche, espaces naturels et espaces verts, soins aux animaux</v>
      </c>
      <c r="W30" s="41">
        <f t="shared" si="6"/>
        <v>4</v>
      </c>
      <c r="X30" s="41">
        <f t="shared" si="4"/>
        <v>4</v>
      </c>
      <c r="Y30" s="41">
        <f t="shared" si="5"/>
        <v>12</v>
      </c>
      <c r="Z30" s="41">
        <f t="shared" si="0"/>
        <v>10</v>
      </c>
      <c r="AA30" s="41">
        <f t="shared" si="1"/>
        <v>0</v>
      </c>
      <c r="AB30" s="17"/>
    </row>
    <row r="31" spans="1:35" s="5" customFormat="1" ht="23.25" customHeight="1" x14ac:dyDescent="0.25">
      <c r="H31" s="38">
        <f t="shared" si="7"/>
        <v>1.8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2.4</v>
      </c>
      <c r="I32" s="39"/>
      <c r="L32" s="17" t="s">
        <v>79</v>
      </c>
      <c r="M32" s="17">
        <v>4</v>
      </c>
      <c r="N32" s="17"/>
      <c r="O32" s="17"/>
      <c r="P32" s="17"/>
      <c r="Q32" s="17"/>
      <c r="R32" s="17"/>
      <c r="S32" s="17"/>
      <c r="T32" s="17"/>
      <c r="U32" s="17"/>
      <c r="V32" s="17"/>
      <c r="W32" s="17"/>
      <c r="X32" s="17"/>
      <c r="Y32" s="17"/>
      <c r="Z32" s="17"/>
      <c r="AA32" s="17"/>
      <c r="AB32" s="17"/>
    </row>
    <row r="33" spans="2:28" s="5" customFormat="1" ht="23.25" customHeight="1" x14ac:dyDescent="0.25">
      <c r="H33" s="38">
        <f t="shared" si="7"/>
        <v>1.3</v>
      </c>
      <c r="I33" s="39"/>
      <c r="L33" s="17" t="s">
        <v>80</v>
      </c>
      <c r="M33" s="17">
        <v>11</v>
      </c>
      <c r="N33" s="17"/>
      <c r="O33" s="17"/>
      <c r="P33" s="17"/>
      <c r="Q33" s="17"/>
      <c r="R33" s="17"/>
      <c r="S33" s="17"/>
      <c r="T33" s="17"/>
      <c r="U33" s="17"/>
      <c r="V33" s="17"/>
      <c r="W33" s="17"/>
      <c r="X33" s="17"/>
      <c r="Y33" s="17"/>
      <c r="Z33" s="17"/>
      <c r="AA33" s="17"/>
      <c r="AB33" s="17"/>
    </row>
    <row r="34" spans="2:28" s="5" customFormat="1" ht="23.25" customHeight="1" x14ac:dyDescent="0.25">
      <c r="H34" s="38">
        <f t="shared" si="7"/>
        <v>1.3</v>
      </c>
      <c r="I34" s="39"/>
      <c r="L34" s="17" t="s">
        <v>81</v>
      </c>
      <c r="M34" s="17">
        <v>23</v>
      </c>
      <c r="N34" s="17"/>
      <c r="O34" s="17"/>
      <c r="P34" s="17"/>
      <c r="Q34" s="17"/>
      <c r="R34" s="17"/>
      <c r="S34" s="17"/>
      <c r="T34" s="17"/>
      <c r="U34" s="17"/>
      <c r="V34" s="17"/>
      <c r="W34" s="17"/>
      <c r="X34" s="17"/>
      <c r="Y34" s="17"/>
      <c r="Z34" s="17"/>
      <c r="AA34" s="17"/>
      <c r="AB34" s="17"/>
    </row>
    <row r="35" spans="2:28" s="5" customFormat="1" ht="23.25" customHeight="1" x14ac:dyDescent="0.25">
      <c r="H35" s="38">
        <f t="shared" si="7"/>
        <v>1.4</v>
      </c>
      <c r="I35" s="39"/>
      <c r="L35" s="17" t="s">
        <v>82</v>
      </c>
      <c r="M35" s="17">
        <v>13</v>
      </c>
      <c r="N35" s="17"/>
      <c r="O35" s="17"/>
      <c r="P35" s="17"/>
      <c r="Q35" s="17"/>
      <c r="R35" s="17"/>
      <c r="S35" s="17"/>
      <c r="T35" s="17"/>
      <c r="U35" s="17"/>
      <c r="V35" s="17"/>
      <c r="W35" s="17"/>
      <c r="X35" s="17"/>
      <c r="Y35" s="17"/>
      <c r="Z35" s="17"/>
      <c r="AA35" s="17"/>
      <c r="AB35" s="17"/>
    </row>
    <row r="36" spans="2:28" s="5" customFormat="1" ht="23.25" customHeight="1" x14ac:dyDescent="0.25">
      <c r="H36" s="38">
        <f t="shared" si="7"/>
        <v>2.2999999999999998</v>
      </c>
      <c r="I36" s="40"/>
      <c r="L36" s="17" t="s">
        <v>83</v>
      </c>
      <c r="M36" s="17">
        <v>-1</v>
      </c>
      <c r="N36" s="17"/>
      <c r="O36" s="17"/>
      <c r="P36" s="17"/>
      <c r="Q36" s="17"/>
      <c r="R36" s="17"/>
      <c r="S36" s="17"/>
      <c r="T36" s="17"/>
      <c r="U36" s="17"/>
      <c r="V36" s="17"/>
      <c r="W36" s="17"/>
      <c r="X36" s="17"/>
      <c r="Y36" s="17"/>
      <c r="Z36" s="17"/>
      <c r="AA36" s="17"/>
      <c r="AB36" s="17"/>
    </row>
    <row r="37" spans="2:28" s="5" customFormat="1" ht="23.25" customHeight="1" x14ac:dyDescent="0.25">
      <c r="H37" s="38">
        <f t="shared" si="7"/>
        <v>0.7</v>
      </c>
      <c r="I37" s="40"/>
      <c r="L37" s="17" t="s">
        <v>84</v>
      </c>
      <c r="M37" s="17">
        <v>29</v>
      </c>
      <c r="N37" s="17"/>
      <c r="O37" s="17"/>
      <c r="P37" s="17"/>
      <c r="Q37" s="17"/>
      <c r="R37" s="17"/>
      <c r="S37" s="17"/>
      <c r="T37" s="17"/>
      <c r="U37" s="17"/>
      <c r="V37" s="17"/>
      <c r="W37" s="17"/>
      <c r="X37" s="17"/>
      <c r="Y37" s="17"/>
      <c r="Z37" s="17"/>
      <c r="AA37" s="17"/>
      <c r="AB37" s="17"/>
    </row>
    <row r="38" spans="2:28" s="5" customFormat="1" ht="23.25" customHeight="1" x14ac:dyDescent="0.25">
      <c r="H38" s="38">
        <f t="shared" si="7"/>
        <v>0.2</v>
      </c>
      <c r="I38" s="39"/>
      <c r="L38" s="17" t="s">
        <v>85</v>
      </c>
      <c r="M38" s="17">
        <v>13</v>
      </c>
      <c r="N38" s="17"/>
      <c r="O38" s="17"/>
      <c r="P38" s="17"/>
      <c r="Q38" s="17"/>
      <c r="R38" s="17"/>
      <c r="S38" s="17"/>
      <c r="T38" s="17"/>
      <c r="U38" s="17"/>
      <c r="V38" s="17"/>
      <c r="W38" s="17"/>
      <c r="X38" s="17"/>
      <c r="Y38" s="17"/>
      <c r="Z38" s="17"/>
      <c r="AA38" s="17"/>
      <c r="AB38" s="17"/>
    </row>
    <row r="39" spans="2:28" s="5" customFormat="1" ht="23.25" customHeight="1" x14ac:dyDescent="0.25">
      <c r="H39" s="38">
        <f t="shared" si="7"/>
        <v>1.1000000000000001</v>
      </c>
      <c r="I39" s="39"/>
      <c r="L39" s="17" t="s">
        <v>86</v>
      </c>
      <c r="M39" s="17">
        <v>24</v>
      </c>
      <c r="N39" s="17"/>
      <c r="O39" s="17"/>
      <c r="P39" s="17"/>
      <c r="Q39" s="17"/>
      <c r="R39" s="17"/>
      <c r="S39" s="17"/>
      <c r="T39" s="17"/>
      <c r="U39" s="17"/>
      <c r="V39" s="17"/>
      <c r="W39" s="17"/>
      <c r="X39" s="17"/>
      <c r="Y39" s="17"/>
      <c r="Z39" s="17"/>
      <c r="AA39" s="17"/>
      <c r="AB39" s="17"/>
    </row>
    <row r="40" spans="2:28" s="5" customFormat="1" ht="23.25" customHeight="1" x14ac:dyDescent="0.25">
      <c r="H40" s="38">
        <f t="shared" si="7"/>
        <v>-1.9</v>
      </c>
      <c r="I40" s="39"/>
      <c r="L40" s="17" t="s">
        <v>87</v>
      </c>
      <c r="M40" s="17">
        <v>20</v>
      </c>
      <c r="N40" s="17"/>
      <c r="O40" s="17"/>
      <c r="P40" s="17"/>
      <c r="Q40" s="17"/>
      <c r="R40" s="17"/>
      <c r="S40" s="17"/>
      <c r="T40" s="17"/>
      <c r="U40" s="17"/>
      <c r="V40" s="17"/>
      <c r="W40" s="17"/>
      <c r="X40" s="17"/>
      <c r="Y40" s="17"/>
      <c r="Z40" s="17"/>
      <c r="AA40" s="17"/>
      <c r="AB40" s="17"/>
    </row>
    <row r="41" spans="2:28" s="5" customFormat="1" ht="23.25" customHeight="1" x14ac:dyDescent="0.25">
      <c r="H41" s="38">
        <f t="shared" si="7"/>
        <v>-0.1</v>
      </c>
      <c r="I41" s="39"/>
      <c r="L41" s="17" t="s">
        <v>88</v>
      </c>
      <c r="M41" s="17">
        <v>18</v>
      </c>
      <c r="N41" s="17"/>
      <c r="O41" s="17"/>
      <c r="P41" s="17"/>
      <c r="Q41" s="17"/>
      <c r="R41" s="17"/>
      <c r="S41" s="17"/>
      <c r="T41" s="17"/>
      <c r="U41" s="17"/>
      <c r="V41" s="17"/>
      <c r="W41" s="17"/>
      <c r="X41" s="17"/>
      <c r="Y41" s="17"/>
      <c r="Z41" s="17"/>
      <c r="AA41" s="17"/>
      <c r="AB41" s="17"/>
    </row>
    <row r="42" spans="2:28" s="5" customFormat="1" ht="23.25" customHeight="1" x14ac:dyDescent="0.25">
      <c r="H42" s="38">
        <f t="shared" si="7"/>
        <v>0.4</v>
      </c>
      <c r="I42" s="39"/>
      <c r="J42" s="36"/>
      <c r="K42" s="36"/>
      <c r="L42" s="17" t="s">
        <v>89</v>
      </c>
      <c r="M42" s="17">
        <v>2</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7</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21 métiers. À l'inverse, 3 métiers ne semblent pas du tout en tension (indicateur inférieur à -1). Dans ce domaine, l'indicateur de tension est de 2,9.</v>
      </c>
      <c r="C45" s="96"/>
      <c r="D45" s="96"/>
      <c r="E45" s="96"/>
      <c r="F45" s="96"/>
      <c r="G45" s="96"/>
      <c r="H45" s="96"/>
      <c r="J45" s="36"/>
      <c r="K45" s="36"/>
      <c r="L45" s="17" t="s">
        <v>92</v>
      </c>
      <c r="M45" s="17">
        <v>14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du Sud-Manche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168</v>
      </c>
      <c r="C51" s="60">
        <v>5</v>
      </c>
      <c r="D51" s="60">
        <v>2</v>
      </c>
      <c r="E51" s="60">
        <v>1</v>
      </c>
      <c r="F51" s="60">
        <v>4</v>
      </c>
      <c r="G51" s="60">
        <v>4</v>
      </c>
      <c r="H51" s="60">
        <v>3</v>
      </c>
      <c r="L51" s="17"/>
      <c r="M51" s="17"/>
      <c r="N51" s="17"/>
      <c r="O51" s="17"/>
      <c r="P51" s="17"/>
      <c r="Q51" s="17"/>
    </row>
    <row r="52" spans="1:17" ht="24.75" customHeight="1" x14ac:dyDescent="0.25">
      <c r="A52" s="57" t="s">
        <v>27</v>
      </c>
      <c r="B52" s="61" t="s">
        <v>207</v>
      </c>
      <c r="C52" s="62">
        <v>5</v>
      </c>
      <c r="D52" s="62">
        <v>3</v>
      </c>
      <c r="E52" s="62">
        <v>2</v>
      </c>
      <c r="F52" s="62">
        <v>5</v>
      </c>
      <c r="G52" s="62">
        <v>4</v>
      </c>
      <c r="H52" s="62">
        <v>2</v>
      </c>
      <c r="L52" s="17"/>
      <c r="M52" s="17"/>
      <c r="N52" s="17"/>
      <c r="O52" s="17"/>
      <c r="P52" s="17"/>
      <c r="Q52" s="17"/>
    </row>
    <row r="53" spans="1:17" ht="24.75" customHeight="1" x14ac:dyDescent="0.25">
      <c r="A53" s="57" t="s">
        <v>25</v>
      </c>
      <c r="B53" s="61" t="s">
        <v>283</v>
      </c>
      <c r="C53" s="62">
        <v>5</v>
      </c>
      <c r="D53" s="62">
        <v>1</v>
      </c>
      <c r="E53" s="62">
        <v>1</v>
      </c>
      <c r="F53" s="62">
        <v>3</v>
      </c>
      <c r="G53" s="62">
        <v>4</v>
      </c>
      <c r="H53" s="62">
        <v>1</v>
      </c>
      <c r="L53" s="17"/>
      <c r="M53" s="17"/>
      <c r="N53" s="17"/>
      <c r="O53" s="17"/>
      <c r="P53" s="17"/>
      <c r="Q53" s="17"/>
    </row>
    <row r="54" spans="1:17" ht="24.75" customHeight="1" x14ac:dyDescent="0.25">
      <c r="A54" s="57" t="s">
        <v>24</v>
      </c>
      <c r="B54" s="61" t="s">
        <v>245</v>
      </c>
      <c r="C54" s="62">
        <v>5</v>
      </c>
      <c r="D54" s="62">
        <v>3</v>
      </c>
      <c r="E54" s="62">
        <v>2</v>
      </c>
      <c r="F54" s="62">
        <v>4</v>
      </c>
      <c r="G54" s="62">
        <v>5</v>
      </c>
      <c r="H54" s="62">
        <v>5</v>
      </c>
      <c r="L54" s="17"/>
      <c r="M54" s="17"/>
      <c r="N54" s="17"/>
      <c r="O54" s="17"/>
      <c r="P54" s="17"/>
      <c r="Q54" s="17"/>
    </row>
    <row r="55" spans="1:17" ht="24.75" customHeight="1" x14ac:dyDescent="0.25">
      <c r="A55" s="57" t="s">
        <v>23</v>
      </c>
      <c r="B55" s="61" t="s">
        <v>185</v>
      </c>
      <c r="C55" s="62">
        <v>3</v>
      </c>
      <c r="D55" s="62">
        <v>3</v>
      </c>
      <c r="E55" s="62">
        <v>3</v>
      </c>
      <c r="F55" s="62">
        <v>5</v>
      </c>
      <c r="G55" s="62">
        <v>5</v>
      </c>
      <c r="H55" s="62">
        <v>2</v>
      </c>
      <c r="L55" s="17"/>
      <c r="M55" s="17"/>
      <c r="N55" s="17"/>
      <c r="O55" s="17"/>
      <c r="P55" s="17"/>
      <c r="Q55" s="17"/>
    </row>
    <row r="56" spans="1:17" ht="24.75" customHeight="1" x14ac:dyDescent="0.25">
      <c r="A56" s="57" t="s">
        <v>22</v>
      </c>
      <c r="B56" s="61" t="s">
        <v>196</v>
      </c>
      <c r="C56" s="62">
        <v>5</v>
      </c>
      <c r="D56" s="62">
        <v>4</v>
      </c>
      <c r="E56" s="62">
        <v>2</v>
      </c>
      <c r="F56" s="62">
        <v>4</v>
      </c>
      <c r="G56" s="62">
        <v>4</v>
      </c>
      <c r="H56" s="62">
        <v>3</v>
      </c>
      <c r="L56" s="17"/>
      <c r="M56" s="17"/>
      <c r="N56" s="17"/>
      <c r="O56" s="17"/>
      <c r="P56" s="17"/>
      <c r="Q56" s="17"/>
    </row>
    <row r="57" spans="1:17" ht="24.75" customHeight="1" x14ac:dyDescent="0.25">
      <c r="A57" s="57" t="s">
        <v>21</v>
      </c>
      <c r="B57" s="61" t="s">
        <v>167</v>
      </c>
      <c r="C57" s="62">
        <v>4</v>
      </c>
      <c r="D57" s="62">
        <v>2</v>
      </c>
      <c r="E57" s="62">
        <v>1</v>
      </c>
      <c r="F57" s="62">
        <v>4</v>
      </c>
      <c r="G57" s="62">
        <v>3</v>
      </c>
      <c r="H57" s="62">
        <v>4</v>
      </c>
      <c r="L57" s="17"/>
      <c r="M57" s="17"/>
      <c r="N57" s="17"/>
      <c r="O57" s="17"/>
      <c r="P57" s="17"/>
      <c r="Q57" s="17"/>
    </row>
    <row r="58" spans="1:17" ht="24.75" customHeight="1" x14ac:dyDescent="0.25">
      <c r="A58" s="57" t="s">
        <v>20</v>
      </c>
      <c r="B58" s="61" t="s">
        <v>192</v>
      </c>
      <c r="C58" s="62">
        <v>5</v>
      </c>
      <c r="D58" s="62">
        <v>4</v>
      </c>
      <c r="E58" s="62">
        <v>3</v>
      </c>
      <c r="F58" s="62">
        <v>5</v>
      </c>
      <c r="G58" s="62">
        <v>3</v>
      </c>
      <c r="H58" s="62">
        <v>3</v>
      </c>
      <c r="L58" s="17"/>
      <c r="M58" s="17"/>
      <c r="N58" s="17"/>
      <c r="O58" s="17"/>
      <c r="P58" s="17"/>
      <c r="Q58" s="17"/>
    </row>
    <row r="59" spans="1:17" ht="24.75" customHeight="1" x14ac:dyDescent="0.25">
      <c r="A59" s="57" t="s">
        <v>19</v>
      </c>
      <c r="B59" s="61" t="s">
        <v>193</v>
      </c>
      <c r="C59" s="62">
        <v>5</v>
      </c>
      <c r="D59" s="62">
        <v>5</v>
      </c>
      <c r="E59" s="62">
        <v>3</v>
      </c>
      <c r="F59" s="62">
        <v>3</v>
      </c>
      <c r="G59" s="62">
        <v>5</v>
      </c>
      <c r="H59" s="62">
        <v>2</v>
      </c>
      <c r="L59" s="17"/>
      <c r="M59" s="17"/>
      <c r="N59" s="17"/>
      <c r="O59" s="17"/>
      <c r="P59" s="17"/>
      <c r="Q59" s="17"/>
    </row>
    <row r="60" spans="1:17" ht="24.75" customHeight="1" x14ac:dyDescent="0.25">
      <c r="A60" s="57" t="s">
        <v>18</v>
      </c>
      <c r="B60" s="61" t="s">
        <v>225</v>
      </c>
      <c r="C60" s="62">
        <v>3</v>
      </c>
      <c r="D60" s="62">
        <v>4</v>
      </c>
      <c r="E60" s="62">
        <v>3</v>
      </c>
      <c r="F60" s="62">
        <v>5</v>
      </c>
      <c r="G60" s="62">
        <v>5</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du Sud-Manche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Installation et maintenance d'équipements industriels et d'exploitation </v>
      </c>
      <c r="C69" s="63">
        <f>IF(N69=". ",0,IF(AND(N69&gt;0,N69&lt;5),"ND",N69))</f>
        <v>16</v>
      </c>
      <c r="D69" s="58">
        <f>IF(O69=". ",0,IF(AND(O69&gt;0,O69&lt;5),"ND",O69))</f>
        <v>29</v>
      </c>
      <c r="E69" s="64">
        <f t="shared" ref="E69:E78" si="9">IF(P69=". ",0,P69)</f>
        <v>293</v>
      </c>
      <c r="F69" s="65">
        <f>IF(OR(R69=0,R69=". "),"-",IF(P69=". ",0,P69)/R69-1)</f>
        <v>0.42233009708737868</v>
      </c>
      <c r="G69" s="58">
        <f>IF(Q69=". ",0,Q69)</f>
        <v>12</v>
      </c>
      <c r="H69" s="66">
        <f>IF(OR(S69=0,S69=". "),"-",IF(P69=". ",0,P69)/S69)</f>
        <v>9.4516129032258061</v>
      </c>
      <c r="L69" s="17"/>
      <c r="M69" s="17" t="s">
        <v>168</v>
      </c>
      <c r="N69" s="17">
        <v>16</v>
      </c>
      <c r="O69" s="17">
        <v>29</v>
      </c>
      <c r="P69" s="17">
        <v>293</v>
      </c>
      <c r="Q69" s="17">
        <v>12</v>
      </c>
      <c r="R69" s="17">
        <v>206</v>
      </c>
      <c r="S69" s="17">
        <v>31</v>
      </c>
    </row>
    <row r="70" spans="1:19" ht="24.75" customHeight="1" x14ac:dyDescent="0.25">
      <c r="A70" s="57" t="s">
        <v>27</v>
      </c>
      <c r="B70" s="61" t="str">
        <f t="shared" si="8"/>
        <v xml:space="preserve">Installation d'équipements sanitaires et thermiques </v>
      </c>
      <c r="C70" s="67">
        <f t="shared" ref="C70:D78" si="10">IF(N70=". ",0,IF(AND(N70&gt;0,N70&lt;5),"ND",N70))</f>
        <v>14</v>
      </c>
      <c r="D70" s="68">
        <f t="shared" si="10"/>
        <v>28</v>
      </c>
      <c r="E70" s="69">
        <f t="shared" si="9"/>
        <v>213</v>
      </c>
      <c r="F70" s="70">
        <f t="shared" ref="F70:F78" si="11">IF(OR(R70=0,R70=". "),"-",IF(P70=". ",0,P70)/R70-1)</f>
        <v>0.95412844036697253</v>
      </c>
      <c r="G70" s="68">
        <f t="shared" ref="G70:G78" si="12">IF(Q70=". ",0,Q70)</f>
        <v>5</v>
      </c>
      <c r="H70" s="71">
        <f t="shared" ref="H70:H78" si="13">IF(OR(S70=0,S70=". "),"-",IF(P70=". ",0,P70)/S70)</f>
        <v>5.6052631578947372</v>
      </c>
      <c r="L70" s="17"/>
      <c r="M70" s="17" t="s">
        <v>207</v>
      </c>
      <c r="N70" s="17">
        <v>14</v>
      </c>
      <c r="O70" s="17">
        <v>28</v>
      </c>
      <c r="P70" s="17">
        <v>213</v>
      </c>
      <c r="Q70" s="17">
        <v>5</v>
      </c>
      <c r="R70" s="17">
        <v>109</v>
      </c>
      <c r="S70" s="17">
        <v>38</v>
      </c>
    </row>
    <row r="71" spans="1:19" ht="24.75" customHeight="1" x14ac:dyDescent="0.25">
      <c r="A71" s="57" t="s">
        <v>25</v>
      </c>
      <c r="B71" s="61" t="str">
        <f t="shared" si="8"/>
        <v xml:space="preserve">Développement des ressources humaines </v>
      </c>
      <c r="C71" s="67">
        <f t="shared" si="10"/>
        <v>12</v>
      </c>
      <c r="D71" s="68">
        <f t="shared" si="10"/>
        <v>18</v>
      </c>
      <c r="E71" s="69">
        <f t="shared" si="9"/>
        <v>22</v>
      </c>
      <c r="F71" s="70">
        <f t="shared" si="11"/>
        <v>0.5714285714285714</v>
      </c>
      <c r="G71" s="68">
        <f t="shared" si="12"/>
        <v>0</v>
      </c>
      <c r="H71" s="71">
        <f t="shared" si="13"/>
        <v>1.1578947368421053</v>
      </c>
      <c r="L71" s="17"/>
      <c r="M71" s="17" t="s">
        <v>283</v>
      </c>
      <c r="N71" s="17">
        <v>12</v>
      </c>
      <c r="O71" s="17">
        <v>18</v>
      </c>
      <c r="P71" s="17">
        <v>22</v>
      </c>
      <c r="Q71" s="17" t="s">
        <v>95</v>
      </c>
      <c r="R71" s="17">
        <v>14</v>
      </c>
      <c r="S71" s="17">
        <v>19</v>
      </c>
    </row>
    <row r="72" spans="1:19" ht="24.75" customHeight="1" x14ac:dyDescent="0.25">
      <c r="A72" s="57" t="s">
        <v>24</v>
      </c>
      <c r="B72" s="61" t="str">
        <f t="shared" si="8"/>
        <v xml:space="preserve">Réparation de carrosserie </v>
      </c>
      <c r="C72" s="67">
        <f t="shared" si="10"/>
        <v>13</v>
      </c>
      <c r="D72" s="68">
        <f t="shared" si="10"/>
        <v>19</v>
      </c>
      <c r="E72" s="69">
        <f t="shared" si="9"/>
        <v>55</v>
      </c>
      <c r="F72" s="70">
        <f t="shared" si="11"/>
        <v>0.4864864864864864</v>
      </c>
      <c r="G72" s="68">
        <f t="shared" si="12"/>
        <v>2</v>
      </c>
      <c r="H72" s="71">
        <f t="shared" si="13"/>
        <v>1.4102564102564104</v>
      </c>
      <c r="L72" s="17"/>
      <c r="M72" s="17" t="s">
        <v>245</v>
      </c>
      <c r="N72" s="17">
        <v>13</v>
      </c>
      <c r="O72" s="17">
        <v>19</v>
      </c>
      <c r="P72" s="17">
        <v>55</v>
      </c>
      <c r="Q72" s="17">
        <v>2</v>
      </c>
      <c r="R72" s="17">
        <v>37</v>
      </c>
      <c r="S72" s="17">
        <v>39</v>
      </c>
    </row>
    <row r="73" spans="1:19" ht="24.75" customHeight="1" x14ac:dyDescent="0.25">
      <c r="A73" s="57" t="s">
        <v>23</v>
      </c>
      <c r="B73" s="61" t="str">
        <f t="shared" si="8"/>
        <v xml:space="preserve">Soins infirmiers généralistes </v>
      </c>
      <c r="C73" s="67">
        <f t="shared" si="10"/>
        <v>12</v>
      </c>
      <c r="D73" s="68">
        <f t="shared" si="10"/>
        <v>33</v>
      </c>
      <c r="E73" s="69">
        <f t="shared" si="9"/>
        <v>100</v>
      </c>
      <c r="F73" s="70">
        <f t="shared" si="11"/>
        <v>0</v>
      </c>
      <c r="G73" s="68">
        <f t="shared" si="12"/>
        <v>7</v>
      </c>
      <c r="H73" s="71">
        <f t="shared" si="13"/>
        <v>1.6666666666666667</v>
      </c>
      <c r="L73" s="17"/>
      <c r="M73" s="17" t="s">
        <v>185</v>
      </c>
      <c r="N73" s="17">
        <v>12</v>
      </c>
      <c r="O73" s="17">
        <v>33</v>
      </c>
      <c r="P73" s="17">
        <v>100</v>
      </c>
      <c r="Q73" s="17">
        <v>7</v>
      </c>
      <c r="R73" s="17">
        <v>100</v>
      </c>
      <c r="S73" s="17">
        <v>60</v>
      </c>
    </row>
    <row r="74" spans="1:19" ht="24.75" customHeight="1" x14ac:dyDescent="0.25">
      <c r="A74" s="57" t="s">
        <v>22</v>
      </c>
      <c r="B74" s="61" t="str">
        <f t="shared" si="8"/>
        <v xml:space="preserve">Conduite de transport de marchandises sur longue distance </v>
      </c>
      <c r="C74" s="67">
        <f t="shared" si="10"/>
        <v>42</v>
      </c>
      <c r="D74" s="68">
        <f t="shared" si="10"/>
        <v>105</v>
      </c>
      <c r="E74" s="69">
        <f t="shared" si="9"/>
        <v>187</v>
      </c>
      <c r="F74" s="70">
        <f t="shared" si="11"/>
        <v>-0.41194968553459121</v>
      </c>
      <c r="G74" s="68">
        <f t="shared" si="12"/>
        <v>5</v>
      </c>
      <c r="H74" s="71">
        <f t="shared" si="13"/>
        <v>1.7155963302752293</v>
      </c>
      <c r="L74" s="17"/>
      <c r="M74" s="17" t="s">
        <v>196</v>
      </c>
      <c r="N74" s="17">
        <v>42</v>
      </c>
      <c r="O74" s="17">
        <v>105</v>
      </c>
      <c r="P74" s="17">
        <v>187</v>
      </c>
      <c r="Q74" s="17">
        <v>5</v>
      </c>
      <c r="R74" s="17">
        <v>318</v>
      </c>
      <c r="S74" s="17">
        <v>109</v>
      </c>
    </row>
    <row r="75" spans="1:19" ht="24.75" customHeight="1" x14ac:dyDescent="0.25">
      <c r="A75" s="57" t="s">
        <v>21</v>
      </c>
      <c r="B75" s="61" t="str">
        <f t="shared" si="8"/>
        <v xml:space="preserve">Relation commerciale auprès de particuliers </v>
      </c>
      <c r="C75" s="67">
        <f t="shared" si="10"/>
        <v>14</v>
      </c>
      <c r="D75" s="68">
        <f t="shared" si="10"/>
        <v>28</v>
      </c>
      <c r="E75" s="69">
        <f t="shared" si="9"/>
        <v>24</v>
      </c>
      <c r="F75" s="70">
        <f t="shared" si="11"/>
        <v>4.3478260869565188E-2</v>
      </c>
      <c r="G75" s="68">
        <f t="shared" si="12"/>
        <v>0</v>
      </c>
      <c r="H75" s="71">
        <f t="shared" si="13"/>
        <v>0.48979591836734693</v>
      </c>
      <c r="L75" s="17"/>
      <c r="M75" s="17" t="s">
        <v>167</v>
      </c>
      <c r="N75" s="17">
        <v>14</v>
      </c>
      <c r="O75" s="17">
        <v>28</v>
      </c>
      <c r="P75" s="17">
        <v>24</v>
      </c>
      <c r="Q75" s="17" t="s">
        <v>95</v>
      </c>
      <c r="R75" s="17">
        <v>23</v>
      </c>
      <c r="S75" s="17">
        <v>49</v>
      </c>
    </row>
    <row r="76" spans="1:19" ht="24.75" customHeight="1" x14ac:dyDescent="0.25">
      <c r="A76" s="57" t="s">
        <v>20</v>
      </c>
      <c r="B76" s="61" t="str">
        <f t="shared" si="8"/>
        <v xml:space="preserve">Maçonnerie </v>
      </c>
      <c r="C76" s="67">
        <f t="shared" si="10"/>
        <v>24</v>
      </c>
      <c r="D76" s="68">
        <f t="shared" si="10"/>
        <v>47</v>
      </c>
      <c r="E76" s="69">
        <f t="shared" si="9"/>
        <v>155</v>
      </c>
      <c r="F76" s="70">
        <f t="shared" si="11"/>
        <v>0.3362068965517242</v>
      </c>
      <c r="G76" s="68">
        <f t="shared" si="12"/>
        <v>5</v>
      </c>
      <c r="H76" s="71">
        <f t="shared" si="13"/>
        <v>2.3484848484848486</v>
      </c>
      <c r="L76" s="17"/>
      <c r="M76" s="17" t="s">
        <v>192</v>
      </c>
      <c r="N76" s="17">
        <v>24</v>
      </c>
      <c r="O76" s="17">
        <v>47</v>
      </c>
      <c r="P76" s="17">
        <v>155</v>
      </c>
      <c r="Q76" s="17">
        <v>5</v>
      </c>
      <c r="R76" s="17">
        <v>116</v>
      </c>
      <c r="S76" s="17">
        <v>66</v>
      </c>
    </row>
    <row r="77" spans="1:19" ht="24.75" customHeight="1" x14ac:dyDescent="0.25">
      <c r="A77" s="57" t="s">
        <v>19</v>
      </c>
      <c r="B77" s="61" t="str">
        <f t="shared" si="8"/>
        <v xml:space="preserve">Personnel de cuisine </v>
      </c>
      <c r="C77" s="67">
        <f t="shared" si="10"/>
        <v>59</v>
      </c>
      <c r="D77" s="68">
        <f t="shared" si="10"/>
        <v>120</v>
      </c>
      <c r="E77" s="69">
        <f t="shared" si="9"/>
        <v>456</v>
      </c>
      <c r="F77" s="70">
        <f t="shared" si="11"/>
        <v>0.57785467128027679</v>
      </c>
      <c r="G77" s="68">
        <f t="shared" si="12"/>
        <v>26</v>
      </c>
      <c r="H77" s="71">
        <f t="shared" si="13"/>
        <v>2.2799999999999998</v>
      </c>
      <c r="L77" s="17"/>
      <c r="M77" s="17" t="s">
        <v>193</v>
      </c>
      <c r="N77" s="17">
        <v>59</v>
      </c>
      <c r="O77" s="17">
        <v>120</v>
      </c>
      <c r="P77" s="17">
        <v>456</v>
      </c>
      <c r="Q77" s="17">
        <v>26</v>
      </c>
      <c r="R77" s="17">
        <v>289</v>
      </c>
      <c r="S77" s="17">
        <v>200</v>
      </c>
    </row>
    <row r="78" spans="1:19" ht="24.75" customHeight="1" x14ac:dyDescent="0.25">
      <c r="A78" s="57" t="s">
        <v>18</v>
      </c>
      <c r="B78" s="61" t="str">
        <f t="shared" si="8"/>
        <v xml:space="preserve">Soins d'hygiène, de confort du patient </v>
      </c>
      <c r="C78" s="67">
        <f t="shared" si="10"/>
        <v>26</v>
      </c>
      <c r="D78" s="68">
        <f t="shared" si="10"/>
        <v>67</v>
      </c>
      <c r="E78" s="69">
        <f t="shared" si="9"/>
        <v>136</v>
      </c>
      <c r="F78" s="70">
        <f t="shared" si="11"/>
        <v>7.0866141732283561E-2</v>
      </c>
      <c r="G78" s="68">
        <f t="shared" si="12"/>
        <v>10</v>
      </c>
      <c r="H78" s="71">
        <f t="shared" si="13"/>
        <v>0.89473684210526316</v>
      </c>
      <c r="L78" s="17"/>
      <c r="M78" s="17" t="s">
        <v>225</v>
      </c>
      <c r="N78" s="17">
        <v>26</v>
      </c>
      <c r="O78" s="17">
        <v>67</v>
      </c>
      <c r="P78" s="17">
        <v>136</v>
      </c>
      <c r="Q78" s="17">
        <v>10</v>
      </c>
      <c r="R78" s="17">
        <v>127</v>
      </c>
      <c r="S78" s="17">
        <v>152</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59" priority="6" operator="equal">
      <formula>5</formula>
    </cfRule>
    <cfRule type="cellIs" dxfId="58" priority="7" operator="equal">
      <formula>4</formula>
    </cfRule>
    <cfRule type="cellIs" dxfId="57" priority="8" operator="equal">
      <formula>3</formula>
    </cfRule>
    <cfRule type="cellIs" dxfId="56" priority="9" operator="equal">
      <formula>2</formula>
    </cfRule>
    <cfRule type="cellIs" dxfId="55" priority="10" operator="equal">
      <formula>1</formula>
    </cfRule>
  </conditionalFormatting>
  <conditionalFormatting sqref="F51:F60">
    <cfRule type="cellIs" dxfId="54" priority="1" operator="equal">
      <formula>5</formula>
    </cfRule>
    <cfRule type="cellIs" dxfId="53" priority="2" operator="equal">
      <formula>4</formula>
    </cfRule>
    <cfRule type="cellIs" dxfId="52" priority="3" operator="equal">
      <formula>3</formula>
    </cfRule>
    <cfRule type="cellIs" dxfId="51" priority="4" operator="equal">
      <formula>2</formula>
    </cfRule>
    <cfRule type="cellIs" dxfId="50" priority="5" operator="equal">
      <formula>1</formula>
    </cfRule>
  </conditionalFormatting>
  <pageMargins left="0.25" right="0.25" top="0.75" bottom="0.75" header="0.3" footer="0.3"/>
  <pageSetup paperSize="9" orientation="portrait"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183</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5</v>
      </c>
      <c r="N17" s="5">
        <v>5</v>
      </c>
      <c r="O17" s="5">
        <v>13</v>
      </c>
      <c r="P17" s="5">
        <v>6</v>
      </c>
      <c r="Q17" s="5">
        <v>1</v>
      </c>
      <c r="R17" s="22">
        <f>Q17/SUM(M17:Q17)+0.0000001</f>
        <v>3.3333433333333336E-2</v>
      </c>
      <c r="S17" s="11" t="s">
        <v>3</v>
      </c>
      <c r="T17" s="17">
        <v>1</v>
      </c>
      <c r="U17" s="21">
        <f>LARGE($R$17:$R$30,T17)</f>
        <v>0.55263217894736849</v>
      </c>
      <c r="V17" s="17" t="str">
        <f>VLOOKUP(U17,$R$17:$S$30,2,FALSE)</f>
        <v>Construction, bâtiment et travaux publics</v>
      </c>
      <c r="W17" s="41">
        <f>VLOOKUP(VLOOKUP(V17,$T$2:$U$15,2,FALSE),$L$17:$Q$31,2,FALSE)</f>
        <v>3</v>
      </c>
      <c r="X17" s="41">
        <f>VLOOKUP(VLOOKUP(V17,$T$2:$U$15,2,FALSE),$L$17:$Q$31,3,FALSE)</f>
        <v>0</v>
      </c>
      <c r="Y17" s="41">
        <f>VLOOKUP(VLOOKUP(V17,$T$2:$U$15,2,FALSE),$L$17:$Q$31,4,FALSE)</f>
        <v>2</v>
      </c>
      <c r="Z17" s="41">
        <f t="shared" ref="Z17:Z30" si="0">VLOOKUP(VLOOKUP(V17,$T$2:$U$15,2,FALSE),$L$17:$Q$31,5,FALSE)</f>
        <v>12</v>
      </c>
      <c r="AA17" s="41">
        <f t="shared" ref="AA17:AA30" si="1">VLOOKUP(VLOOKUP(V17,$T$2:$U$15,2,FALSE),$L$17:$Q$31,6,FALSE)</f>
        <v>21</v>
      </c>
      <c r="AG17" s="25"/>
      <c r="AH17" s="25"/>
      <c r="AI17" s="25"/>
    </row>
    <row r="18" spans="1:35" x14ac:dyDescent="0.25">
      <c r="A18" s="94"/>
      <c r="B18" s="94"/>
      <c r="C18" s="94"/>
      <c r="D18" s="94"/>
      <c r="E18" s="94"/>
      <c r="F18" s="94"/>
      <c r="G18" s="94"/>
      <c r="H18" s="94"/>
      <c r="I18" s="25"/>
      <c r="J18" s="25"/>
      <c r="K18" s="11"/>
      <c r="L18" s="17" t="s">
        <v>80</v>
      </c>
      <c r="M18" s="17">
        <v>1</v>
      </c>
      <c r="N18" s="17">
        <v>1</v>
      </c>
      <c r="O18" s="17">
        <v>4</v>
      </c>
      <c r="P18" s="17">
        <v>11</v>
      </c>
      <c r="Q18" s="17">
        <v>2</v>
      </c>
      <c r="R18" s="22">
        <f>Q18/SUM(M18:Q18)+0.0000002</f>
        <v>0.10526335789473684</v>
      </c>
      <c r="S18" s="11" t="s">
        <v>4</v>
      </c>
      <c r="T18" s="17">
        <v>2</v>
      </c>
      <c r="U18" s="21">
        <f t="shared" ref="U18:U30" si="2">LARGE($R$17:$R$30,T18)</f>
        <v>0.42857232857142857</v>
      </c>
      <c r="V18" s="17" t="str">
        <f t="shared" ref="V18:V30" si="3">VLOOKUP(U18,$R$17:$S$30,2,FALSE)</f>
        <v>Installation et maintenance</v>
      </c>
      <c r="W18" s="41">
        <f>VLOOKUP(VLOOKUP(V18,$T$2:$U$15,2,FALSE),$L$17:$Q$30,2,FALSE)</f>
        <v>2</v>
      </c>
      <c r="X18" s="41">
        <f t="shared" ref="X18:X30" si="4">VLOOKUP(VLOOKUP(V18,$T$2:$U$15,2,FALSE),$L$17:$Q$30,3,FALSE)</f>
        <v>0</v>
      </c>
      <c r="Y18" s="41">
        <f t="shared" ref="Y18:Y30" si="5">VLOOKUP(VLOOKUP(V18,$T$2:$U$15,2,FALSE),$L$17:$Q$30,4,FALSE)</f>
        <v>3</v>
      </c>
      <c r="Z18" s="41">
        <f t="shared" si="0"/>
        <v>11</v>
      </c>
      <c r="AA18" s="41">
        <f t="shared" si="1"/>
        <v>12</v>
      </c>
      <c r="AG18" s="25"/>
      <c r="AH18" s="25"/>
      <c r="AI18" s="25"/>
    </row>
    <row r="19" spans="1:35" ht="9.75" customHeight="1" x14ac:dyDescent="0.25">
      <c r="A19" s="94"/>
      <c r="B19" s="94"/>
      <c r="C19" s="94"/>
      <c r="D19" s="94"/>
      <c r="E19" s="94"/>
      <c r="F19" s="94"/>
      <c r="G19" s="94"/>
      <c r="H19" s="94"/>
      <c r="I19" s="25"/>
      <c r="J19" s="25"/>
      <c r="K19" s="11"/>
      <c r="L19" s="17" t="s">
        <v>81</v>
      </c>
      <c r="M19" s="17">
        <v>7</v>
      </c>
      <c r="N19" s="17">
        <v>1</v>
      </c>
      <c r="O19" s="17">
        <v>2</v>
      </c>
      <c r="P19" s="17">
        <v>10</v>
      </c>
      <c r="Q19" s="17">
        <v>5</v>
      </c>
      <c r="R19" s="22">
        <f>Q19/SUM(M19:Q19)+0.0000003</f>
        <v>0.20000030000000002</v>
      </c>
      <c r="S19" s="11" t="s">
        <v>5</v>
      </c>
      <c r="T19" s="17">
        <v>3</v>
      </c>
      <c r="U19" s="21">
        <f t="shared" si="2"/>
        <v>0.42553271489361705</v>
      </c>
      <c r="V19" s="17" t="str">
        <f t="shared" si="3"/>
        <v>Industrie</v>
      </c>
      <c r="W19" s="41">
        <f t="shared" ref="W19:W30" si="6">VLOOKUP(VLOOKUP(V19,$T$2:$U$15,2,FALSE),$L$17:$Q$30,2,FALSE)</f>
        <v>8</v>
      </c>
      <c r="X19" s="41">
        <f t="shared" si="4"/>
        <v>2</v>
      </c>
      <c r="Y19" s="41">
        <f t="shared" si="5"/>
        <v>11</v>
      </c>
      <c r="Z19" s="41">
        <f t="shared" si="0"/>
        <v>33</v>
      </c>
      <c r="AA19" s="41">
        <f t="shared" si="1"/>
        <v>40</v>
      </c>
      <c r="AG19" s="25"/>
      <c r="AH19" s="25"/>
      <c r="AI19" s="25"/>
    </row>
    <row r="20" spans="1:35" ht="18.75" customHeight="1" x14ac:dyDescent="0.25">
      <c r="E20" s="19"/>
      <c r="I20" s="25"/>
      <c r="J20" s="25"/>
      <c r="K20" s="11"/>
      <c r="L20" s="17" t="s">
        <v>82</v>
      </c>
      <c r="M20" s="17">
        <v>4</v>
      </c>
      <c r="N20" s="17">
        <v>14</v>
      </c>
      <c r="O20" s="17">
        <v>9</v>
      </c>
      <c r="P20" s="17">
        <v>11</v>
      </c>
      <c r="Q20" s="17">
        <v>1</v>
      </c>
      <c r="R20" s="22">
        <f>Q20/SUM(M20:Q20)+0.0000004</f>
        <v>2.5641425641025641E-2</v>
      </c>
      <c r="S20" s="11" t="s">
        <v>6</v>
      </c>
      <c r="T20" s="17">
        <v>4</v>
      </c>
      <c r="U20" s="21">
        <f t="shared" si="2"/>
        <v>0.31250099999999997</v>
      </c>
      <c r="V20" s="17" t="str">
        <f t="shared" si="3"/>
        <v>Santé</v>
      </c>
      <c r="W20" s="41">
        <f t="shared" si="6"/>
        <v>2</v>
      </c>
      <c r="X20" s="41">
        <f t="shared" si="4"/>
        <v>0</v>
      </c>
      <c r="Y20" s="41">
        <f t="shared" si="5"/>
        <v>2</v>
      </c>
      <c r="Z20" s="41">
        <f t="shared" si="0"/>
        <v>18</v>
      </c>
      <c r="AA20" s="41">
        <f t="shared" si="1"/>
        <v>10</v>
      </c>
      <c r="AG20" s="25"/>
      <c r="AH20" s="25"/>
      <c r="AI20" s="25"/>
    </row>
    <row r="21" spans="1:35" ht="16.5" customHeight="1" x14ac:dyDescent="0.3">
      <c r="B21" s="46" t="s">
        <v>179</v>
      </c>
      <c r="E21" s="19"/>
      <c r="I21" s="25"/>
      <c r="J21" s="25"/>
      <c r="K21" s="11"/>
      <c r="L21" s="17" t="s">
        <v>83</v>
      </c>
      <c r="M21" s="17">
        <v>15</v>
      </c>
      <c r="N21" s="17">
        <v>1</v>
      </c>
      <c r="O21" s="17">
        <v>2</v>
      </c>
      <c r="P21" s="17">
        <v>3</v>
      </c>
      <c r="Q21" s="17">
        <v>2</v>
      </c>
      <c r="R21" s="22">
        <f>Q21/SUM(M21:Q21)+0.0000005</f>
        <v>8.6957021739130433E-2</v>
      </c>
      <c r="S21" s="11" t="s">
        <v>7</v>
      </c>
      <c r="T21" s="17">
        <v>5</v>
      </c>
      <c r="U21" s="21">
        <f t="shared" si="2"/>
        <v>0.20454675454545457</v>
      </c>
      <c r="V21" s="17" t="str">
        <f t="shared" si="3"/>
        <v>Support à l'entreprise</v>
      </c>
      <c r="W21" s="41">
        <f t="shared" si="6"/>
        <v>4</v>
      </c>
      <c r="X21" s="41">
        <f t="shared" si="4"/>
        <v>12</v>
      </c>
      <c r="Y21" s="41">
        <f t="shared" si="5"/>
        <v>13</v>
      </c>
      <c r="Z21" s="41">
        <f t="shared" si="0"/>
        <v>6</v>
      </c>
      <c r="AA21" s="41">
        <f t="shared" si="1"/>
        <v>9</v>
      </c>
      <c r="AG21" s="25"/>
      <c r="AH21" s="25"/>
      <c r="AI21" s="25"/>
    </row>
    <row r="22" spans="1:35" ht="16.5" customHeight="1" x14ac:dyDescent="0.25">
      <c r="E22" s="19"/>
      <c r="I22" s="25"/>
      <c r="J22" s="25"/>
      <c r="K22" s="11"/>
      <c r="L22" s="17" t="s">
        <v>84</v>
      </c>
      <c r="M22" s="17">
        <v>3</v>
      </c>
      <c r="N22" s="17">
        <v>0</v>
      </c>
      <c r="O22" s="17">
        <v>2</v>
      </c>
      <c r="P22" s="17">
        <v>12</v>
      </c>
      <c r="Q22" s="17">
        <v>21</v>
      </c>
      <c r="R22" s="22">
        <f>Q22/SUM(M22:Q22)+0.0000006</f>
        <v>0.55263217894736849</v>
      </c>
      <c r="S22" s="11" t="s">
        <v>8</v>
      </c>
      <c r="T22" s="17">
        <v>6</v>
      </c>
      <c r="U22" s="21">
        <f t="shared" si="2"/>
        <v>0.20000030000000002</v>
      </c>
      <c r="V22" s="17" t="str">
        <f t="shared" si="3"/>
        <v>Banque, assurance, immobilier</v>
      </c>
      <c r="W22" s="41">
        <f t="shared" si="6"/>
        <v>7</v>
      </c>
      <c r="X22" s="41">
        <f t="shared" si="4"/>
        <v>1</v>
      </c>
      <c r="Y22" s="41">
        <f t="shared" si="5"/>
        <v>2</v>
      </c>
      <c r="Z22" s="41">
        <f t="shared" si="0"/>
        <v>10</v>
      </c>
      <c r="AA22" s="41">
        <f t="shared" si="1"/>
        <v>5</v>
      </c>
      <c r="AG22" s="25"/>
      <c r="AH22" s="25"/>
      <c r="AI22" s="25"/>
    </row>
    <row r="23" spans="1:35" ht="16.5" customHeight="1" x14ac:dyDescent="0.25">
      <c r="B23" t="s">
        <v>114</v>
      </c>
      <c r="H23" s="95"/>
      <c r="I23" s="25"/>
      <c r="J23" s="25"/>
      <c r="K23" s="11"/>
      <c r="L23" s="17" t="s">
        <v>85</v>
      </c>
      <c r="M23" s="17">
        <v>6</v>
      </c>
      <c r="N23" s="17">
        <v>4</v>
      </c>
      <c r="O23" s="17">
        <v>13</v>
      </c>
      <c r="P23" s="17">
        <v>5</v>
      </c>
      <c r="Q23" s="17">
        <v>2</v>
      </c>
      <c r="R23" s="22">
        <f>Q23/SUM(M23:Q23)+0.0000007</f>
        <v>6.6667366666666672E-2</v>
      </c>
      <c r="S23" s="11" t="s">
        <v>9</v>
      </c>
      <c r="T23" s="17">
        <v>7</v>
      </c>
      <c r="U23" s="21">
        <f t="shared" si="2"/>
        <v>0.10526335789473684</v>
      </c>
      <c r="V23" s="17" t="str">
        <f t="shared" si="3"/>
        <v>Arts et façonnage d'ouvrages d'art</v>
      </c>
      <c r="W23" s="41">
        <f t="shared" si="6"/>
        <v>1</v>
      </c>
      <c r="X23" s="41">
        <f t="shared" si="4"/>
        <v>1</v>
      </c>
      <c r="Y23" s="41">
        <f t="shared" si="5"/>
        <v>4</v>
      </c>
      <c r="Z23" s="41">
        <f t="shared" si="0"/>
        <v>11</v>
      </c>
      <c r="AA23" s="41">
        <f t="shared" si="1"/>
        <v>2</v>
      </c>
      <c r="AG23" s="25"/>
      <c r="AH23" s="25"/>
      <c r="AI23" s="25"/>
    </row>
    <row r="24" spans="1:35" ht="6.75" customHeight="1" x14ac:dyDescent="0.25">
      <c r="H24" s="95"/>
      <c r="I24" s="25"/>
      <c r="J24" s="25"/>
      <c r="K24" s="11"/>
      <c r="L24" s="17" t="s">
        <v>86</v>
      </c>
      <c r="M24" s="17">
        <v>8</v>
      </c>
      <c r="N24" s="17">
        <v>2</v>
      </c>
      <c r="O24" s="17">
        <v>11</v>
      </c>
      <c r="P24" s="17">
        <v>33</v>
      </c>
      <c r="Q24" s="17">
        <v>40</v>
      </c>
      <c r="R24" s="22">
        <f>Q24/SUM(M24:Q24)+0.0000008</f>
        <v>0.42553271489361705</v>
      </c>
      <c r="S24" s="11" t="s">
        <v>1</v>
      </c>
      <c r="T24" s="17">
        <v>8</v>
      </c>
      <c r="U24" s="21">
        <f t="shared" si="2"/>
        <v>9.8592649295774645E-2</v>
      </c>
      <c r="V24" s="17" t="str">
        <f t="shared" si="3"/>
        <v>Services à la personne et à la collectivité</v>
      </c>
      <c r="W24" s="41">
        <f t="shared" si="6"/>
        <v>28</v>
      </c>
      <c r="X24" s="41">
        <f t="shared" si="4"/>
        <v>6</v>
      </c>
      <c r="Y24" s="41">
        <f t="shared" si="5"/>
        <v>10</v>
      </c>
      <c r="Z24" s="41">
        <f t="shared" si="0"/>
        <v>20</v>
      </c>
      <c r="AA24" s="41">
        <f t="shared" si="1"/>
        <v>7</v>
      </c>
      <c r="AG24" s="25"/>
      <c r="AH24" s="25"/>
      <c r="AI24" s="25"/>
    </row>
    <row r="25" spans="1:35" ht="12.75" customHeight="1" x14ac:dyDescent="0.25">
      <c r="A25" s="9" t="s">
        <v>36</v>
      </c>
      <c r="B25" s="12" t="s">
        <v>115</v>
      </c>
      <c r="G25" s="33"/>
      <c r="H25" s="95"/>
      <c r="I25" s="25"/>
      <c r="J25" s="25"/>
      <c r="K25" s="11"/>
      <c r="L25" s="17" t="s">
        <v>87</v>
      </c>
      <c r="M25" s="17">
        <v>2</v>
      </c>
      <c r="N25" s="17">
        <v>0</v>
      </c>
      <c r="O25" s="17">
        <v>3</v>
      </c>
      <c r="P25" s="17">
        <v>11</v>
      </c>
      <c r="Q25" s="17">
        <v>12</v>
      </c>
      <c r="R25" s="22">
        <f>Q25/SUM(M25:Q25)+0.0000009</f>
        <v>0.42857232857142857</v>
      </c>
      <c r="S25" s="11" t="s">
        <v>10</v>
      </c>
      <c r="T25" s="17">
        <v>9</v>
      </c>
      <c r="U25" s="21">
        <f t="shared" si="2"/>
        <v>8.6957021739130433E-2</v>
      </c>
      <c r="V25" s="17" t="str">
        <f t="shared" si="3"/>
        <v>Communication, média et multimédia</v>
      </c>
      <c r="W25" s="41">
        <f t="shared" si="6"/>
        <v>15</v>
      </c>
      <c r="X25" s="41">
        <f t="shared" si="4"/>
        <v>1</v>
      </c>
      <c r="Y25" s="41">
        <f t="shared" si="5"/>
        <v>2</v>
      </c>
      <c r="Z25" s="41">
        <f t="shared" si="0"/>
        <v>3</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0</v>
      </c>
      <c r="O26" s="17">
        <v>2</v>
      </c>
      <c r="P26" s="17">
        <v>18</v>
      </c>
      <c r="Q26" s="17">
        <v>10</v>
      </c>
      <c r="R26" s="22">
        <f>Q26/SUM(M26:Q26)+0.000001</f>
        <v>0.31250099999999997</v>
      </c>
      <c r="S26" s="11" t="s">
        <v>11</v>
      </c>
      <c r="T26" s="17">
        <v>10</v>
      </c>
      <c r="U26" s="21">
        <f t="shared" si="2"/>
        <v>6.6667366666666672E-2</v>
      </c>
      <c r="V26" s="17" t="str">
        <f t="shared" si="3"/>
        <v>Hôtellerie-restauration, tourisme, loisirs et animation</v>
      </c>
      <c r="W26" s="41">
        <f t="shared" si="6"/>
        <v>6</v>
      </c>
      <c r="X26" s="41">
        <f t="shared" si="4"/>
        <v>4</v>
      </c>
      <c r="Y26" s="41">
        <f t="shared" si="5"/>
        <v>13</v>
      </c>
      <c r="Z26" s="41">
        <f t="shared" si="0"/>
        <v>5</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28</v>
      </c>
      <c r="N27" s="17">
        <v>6</v>
      </c>
      <c r="O27" s="17">
        <v>10</v>
      </c>
      <c r="P27" s="17">
        <v>20</v>
      </c>
      <c r="Q27" s="17">
        <v>7</v>
      </c>
      <c r="R27" s="22">
        <f>Q27/SUM(M27:Q27)+0.0000011</f>
        <v>9.8592649295774645E-2</v>
      </c>
      <c r="S27" s="11" t="s">
        <v>12</v>
      </c>
      <c r="T27" s="17">
        <v>11</v>
      </c>
      <c r="U27" s="21">
        <f t="shared" si="2"/>
        <v>3.3333433333333336E-2</v>
      </c>
      <c r="V27" s="17" t="str">
        <f t="shared" si="3"/>
        <v>Agriculture et pêche, espaces naturels et espaces verts, soins aux animaux</v>
      </c>
      <c r="W27" s="41">
        <f t="shared" si="6"/>
        <v>5</v>
      </c>
      <c r="X27" s="41">
        <f t="shared" si="4"/>
        <v>5</v>
      </c>
      <c r="Y27" s="41">
        <f t="shared" si="5"/>
        <v>13</v>
      </c>
      <c r="Z27" s="41">
        <f t="shared" si="0"/>
        <v>6</v>
      </c>
      <c r="AA27" s="41">
        <f t="shared" si="1"/>
        <v>1</v>
      </c>
      <c r="AB27" s="17"/>
    </row>
    <row r="28" spans="1:35" s="5" customFormat="1" ht="14.25" customHeight="1" x14ac:dyDescent="0.25">
      <c r="C28" s="32"/>
      <c r="D28" s="32"/>
      <c r="E28" s="32"/>
      <c r="F28" s="32"/>
      <c r="G28" s="33"/>
      <c r="H28" s="33"/>
      <c r="K28" s="31"/>
      <c r="L28" s="17" t="s">
        <v>90</v>
      </c>
      <c r="M28" s="17">
        <v>7</v>
      </c>
      <c r="N28" s="17">
        <v>2</v>
      </c>
      <c r="O28" s="17">
        <v>4</v>
      </c>
      <c r="P28" s="17">
        <v>9</v>
      </c>
      <c r="Q28" s="17">
        <v>0</v>
      </c>
      <c r="R28" s="22">
        <f>Q28/SUM(M28:Q28)+0.0000012</f>
        <v>1.1999999999999999E-6</v>
      </c>
      <c r="S28" s="11" t="s">
        <v>13</v>
      </c>
      <c r="T28" s="17">
        <v>12</v>
      </c>
      <c r="U28" s="21">
        <f t="shared" si="2"/>
        <v>2.7028427027027027E-2</v>
      </c>
      <c r="V28" s="17" t="str">
        <f t="shared" si="3"/>
        <v>Transport et logistique</v>
      </c>
      <c r="W28" s="41">
        <f t="shared" si="6"/>
        <v>16</v>
      </c>
      <c r="X28" s="41">
        <f t="shared" si="4"/>
        <v>6</v>
      </c>
      <c r="Y28" s="41">
        <f t="shared" si="5"/>
        <v>12</v>
      </c>
      <c r="Z28" s="41">
        <f t="shared" si="0"/>
        <v>2</v>
      </c>
      <c r="AA28" s="41">
        <f t="shared" si="1"/>
        <v>1</v>
      </c>
      <c r="AB28" s="17"/>
    </row>
    <row r="29" spans="1:35" s="5" customFormat="1" ht="23.25" customHeight="1" x14ac:dyDescent="0.25">
      <c r="B29" s="31"/>
      <c r="C29" s="32"/>
      <c r="D29" s="32"/>
      <c r="E29" s="32"/>
      <c r="F29" s="32"/>
      <c r="G29" s="32"/>
      <c r="H29" s="38">
        <f>VLOOKUP(VLOOKUP(V17,$T$2:$U$15,2,FALSE),$L$32:$M$45,2,FALSE)/10</f>
        <v>2.7</v>
      </c>
      <c r="I29" s="39"/>
      <c r="K29" s="31"/>
      <c r="L29" s="17" t="s">
        <v>91</v>
      </c>
      <c r="M29" s="17">
        <v>4</v>
      </c>
      <c r="N29" s="17">
        <v>12</v>
      </c>
      <c r="O29" s="17">
        <v>13</v>
      </c>
      <c r="P29" s="17">
        <v>6</v>
      </c>
      <c r="Q29" s="17">
        <v>9</v>
      </c>
      <c r="R29" s="22">
        <f>Q29/SUM(M29:Q29)+0.0000013</f>
        <v>0.20454675454545457</v>
      </c>
      <c r="S29" s="11" t="s">
        <v>14</v>
      </c>
      <c r="T29" s="17">
        <v>13</v>
      </c>
      <c r="U29" s="21">
        <f t="shared" si="2"/>
        <v>2.5641425641025641E-2</v>
      </c>
      <c r="V29" s="17" t="str">
        <f t="shared" si="3"/>
        <v>Commerce, vente et grande distribution</v>
      </c>
      <c r="W29" s="41">
        <f t="shared" si="6"/>
        <v>4</v>
      </c>
      <c r="X29" s="41">
        <f t="shared" si="4"/>
        <v>14</v>
      </c>
      <c r="Y29" s="41">
        <f t="shared" si="5"/>
        <v>9</v>
      </c>
      <c r="Z29" s="41">
        <f t="shared" si="0"/>
        <v>11</v>
      </c>
      <c r="AA29" s="41">
        <f t="shared" si="1"/>
        <v>1</v>
      </c>
      <c r="AB29" s="17"/>
    </row>
    <row r="30" spans="1:35" s="5" customFormat="1" ht="23.25" customHeight="1" x14ac:dyDescent="0.25">
      <c r="B30" s="31"/>
      <c r="C30" s="32"/>
      <c r="D30" s="32"/>
      <c r="E30" s="32"/>
      <c r="F30" s="32"/>
      <c r="G30" s="32"/>
      <c r="H30" s="38">
        <f t="shared" ref="H30:H42" si="7">VLOOKUP(VLOOKUP(V18,$T$2:$U$15,2,FALSE),$L$32:$M$45,2,FALSE)/10</f>
        <v>2.5</v>
      </c>
      <c r="I30" s="39"/>
      <c r="K30" s="31"/>
      <c r="L30" s="17" t="s">
        <v>92</v>
      </c>
      <c r="M30" s="17">
        <v>16</v>
      </c>
      <c r="N30" s="17">
        <v>6</v>
      </c>
      <c r="O30" s="17">
        <v>12</v>
      </c>
      <c r="P30" s="17">
        <v>2</v>
      </c>
      <c r="Q30" s="17">
        <v>1</v>
      </c>
      <c r="R30" s="22">
        <f>Q30/SUM(M30:Q30)+0.0000014</f>
        <v>2.7028427027027027E-2</v>
      </c>
      <c r="S30" s="11" t="s">
        <v>15</v>
      </c>
      <c r="T30" s="17">
        <v>14</v>
      </c>
      <c r="U30" s="21">
        <f t="shared" si="2"/>
        <v>1.1999999999999999E-6</v>
      </c>
      <c r="V30" s="17" t="str">
        <f t="shared" si="3"/>
        <v>Spectacle</v>
      </c>
      <c r="W30" s="41">
        <f t="shared" si="6"/>
        <v>7</v>
      </c>
      <c r="X30" s="41">
        <f t="shared" si="4"/>
        <v>2</v>
      </c>
      <c r="Y30" s="41">
        <f t="shared" si="5"/>
        <v>4</v>
      </c>
      <c r="Z30" s="41">
        <f t="shared" si="0"/>
        <v>9</v>
      </c>
      <c r="AA30" s="41">
        <f t="shared" si="1"/>
        <v>0</v>
      </c>
      <c r="AB30" s="17"/>
    </row>
    <row r="31" spans="1:35" s="5" customFormat="1" ht="23.25" customHeight="1" x14ac:dyDescent="0.25">
      <c r="H31" s="38">
        <f t="shared" si="7"/>
        <v>2.1</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2.4</v>
      </c>
      <c r="I32" s="39"/>
      <c r="L32" s="17" t="s">
        <v>79</v>
      </c>
      <c r="M32" s="17">
        <v>4</v>
      </c>
      <c r="N32" s="17"/>
      <c r="O32" s="17"/>
      <c r="P32" s="17"/>
      <c r="Q32" s="17"/>
      <c r="R32" s="17"/>
      <c r="S32" s="17"/>
      <c r="T32" s="17"/>
      <c r="U32" s="17"/>
      <c r="V32" s="17"/>
      <c r="W32" s="17"/>
      <c r="X32" s="17"/>
      <c r="Y32" s="17"/>
      <c r="Z32" s="17"/>
      <c r="AA32" s="17"/>
      <c r="AB32" s="17"/>
    </row>
    <row r="33" spans="2:28" s="5" customFormat="1" ht="23.25" customHeight="1" x14ac:dyDescent="0.25">
      <c r="H33" s="38">
        <f t="shared" si="7"/>
        <v>1</v>
      </c>
      <c r="I33" s="39"/>
      <c r="L33" s="17" t="s">
        <v>80</v>
      </c>
      <c r="M33" s="17">
        <v>14</v>
      </c>
      <c r="N33" s="17"/>
      <c r="O33" s="17"/>
      <c r="P33" s="17"/>
      <c r="Q33" s="17"/>
      <c r="R33" s="17"/>
      <c r="S33" s="17"/>
      <c r="T33" s="17"/>
      <c r="U33" s="17"/>
      <c r="V33" s="17"/>
      <c r="W33" s="17"/>
      <c r="X33" s="17"/>
      <c r="Y33" s="17"/>
      <c r="Z33" s="17"/>
      <c r="AA33" s="17"/>
      <c r="AB33" s="17"/>
    </row>
    <row r="34" spans="2:28" s="5" customFormat="1" ht="23.25" customHeight="1" x14ac:dyDescent="0.25">
      <c r="H34" s="38">
        <f t="shared" si="7"/>
        <v>1.4</v>
      </c>
      <c r="I34" s="39"/>
      <c r="L34" s="17" t="s">
        <v>81</v>
      </c>
      <c r="M34" s="17">
        <v>14</v>
      </c>
      <c r="N34" s="17"/>
      <c r="O34" s="17"/>
      <c r="P34" s="17"/>
      <c r="Q34" s="17"/>
      <c r="R34" s="17"/>
      <c r="S34" s="17"/>
      <c r="T34" s="17"/>
      <c r="U34" s="17"/>
      <c r="V34" s="17"/>
      <c r="W34" s="17"/>
      <c r="X34" s="17"/>
      <c r="Y34" s="17"/>
      <c r="Z34" s="17"/>
      <c r="AA34" s="17"/>
      <c r="AB34" s="17"/>
    </row>
    <row r="35" spans="2:28" s="5" customFormat="1" ht="23.25" customHeight="1" x14ac:dyDescent="0.25">
      <c r="H35" s="38">
        <f t="shared" si="7"/>
        <v>1.4</v>
      </c>
      <c r="I35" s="39"/>
      <c r="L35" s="17" t="s">
        <v>82</v>
      </c>
      <c r="M35" s="17">
        <v>4</v>
      </c>
      <c r="N35" s="17"/>
      <c r="O35" s="17"/>
      <c r="P35" s="17"/>
      <c r="Q35" s="17"/>
      <c r="R35" s="17"/>
      <c r="S35" s="17"/>
      <c r="T35" s="17"/>
      <c r="U35" s="17"/>
      <c r="V35" s="17"/>
      <c r="W35" s="17"/>
      <c r="X35" s="17"/>
      <c r="Y35" s="17"/>
      <c r="Z35" s="17"/>
      <c r="AA35" s="17"/>
      <c r="AB35" s="17"/>
    </row>
    <row r="36" spans="2:28" s="5" customFormat="1" ht="23.25" customHeight="1" x14ac:dyDescent="0.25">
      <c r="H36" s="38">
        <f t="shared" si="7"/>
        <v>0</v>
      </c>
      <c r="I36" s="40"/>
      <c r="L36" s="17" t="s">
        <v>83</v>
      </c>
      <c r="M36" s="17">
        <v>31</v>
      </c>
      <c r="N36" s="17"/>
      <c r="O36" s="17"/>
      <c r="P36" s="17"/>
      <c r="Q36" s="17"/>
      <c r="R36" s="17"/>
      <c r="S36" s="17"/>
      <c r="T36" s="17"/>
      <c r="U36" s="17"/>
      <c r="V36" s="17"/>
      <c r="W36" s="17"/>
      <c r="X36" s="17"/>
      <c r="Y36" s="17"/>
      <c r="Z36" s="17"/>
      <c r="AA36" s="17"/>
      <c r="AB36" s="17"/>
    </row>
    <row r="37" spans="2:28" s="5" customFormat="1" ht="23.25" customHeight="1" x14ac:dyDescent="0.25">
      <c r="H37" s="38">
        <f t="shared" si="7"/>
        <v>3.1</v>
      </c>
      <c r="I37" s="40"/>
      <c r="L37" s="17" t="s">
        <v>84</v>
      </c>
      <c r="M37" s="17">
        <v>27</v>
      </c>
      <c r="N37" s="17"/>
      <c r="O37" s="17"/>
      <c r="P37" s="17"/>
      <c r="Q37" s="17"/>
      <c r="R37" s="17"/>
      <c r="S37" s="17"/>
      <c r="T37" s="17"/>
      <c r="U37" s="17"/>
      <c r="V37" s="17"/>
      <c r="W37" s="17"/>
      <c r="X37" s="17"/>
      <c r="Y37" s="17"/>
      <c r="Z37" s="17"/>
      <c r="AA37" s="17"/>
      <c r="AB37" s="17"/>
    </row>
    <row r="38" spans="2:28" s="5" customFormat="1" ht="23.25" customHeight="1" x14ac:dyDescent="0.25">
      <c r="H38" s="38">
        <f t="shared" si="7"/>
        <v>0.9</v>
      </c>
      <c r="I38" s="39"/>
      <c r="L38" s="17" t="s">
        <v>85</v>
      </c>
      <c r="M38" s="17">
        <v>9</v>
      </c>
      <c r="N38" s="17"/>
      <c r="O38" s="17"/>
      <c r="P38" s="17"/>
      <c r="Q38" s="17"/>
      <c r="R38" s="17"/>
      <c r="S38" s="17"/>
      <c r="T38" s="17"/>
      <c r="U38" s="17"/>
      <c r="V38" s="17"/>
      <c r="W38" s="17"/>
      <c r="X38" s="17"/>
      <c r="Y38" s="17"/>
      <c r="Z38" s="17"/>
      <c r="AA38" s="17"/>
      <c r="AB38" s="17"/>
    </row>
    <row r="39" spans="2:28" s="5" customFormat="1" ht="23.25" customHeight="1" x14ac:dyDescent="0.25">
      <c r="H39" s="38">
        <f t="shared" si="7"/>
        <v>0.4</v>
      </c>
      <c r="I39" s="39"/>
      <c r="L39" s="17" t="s">
        <v>86</v>
      </c>
      <c r="M39" s="17">
        <v>21</v>
      </c>
      <c r="N39" s="17"/>
      <c r="O39" s="17"/>
      <c r="P39" s="17"/>
      <c r="Q39" s="17"/>
      <c r="R39" s="17"/>
      <c r="S39" s="17"/>
      <c r="T39" s="17"/>
      <c r="U39" s="17"/>
      <c r="V39" s="17"/>
      <c r="W39" s="17"/>
      <c r="X39" s="17"/>
      <c r="Y39" s="17"/>
      <c r="Z39" s="17"/>
      <c r="AA39" s="17"/>
      <c r="AB39" s="17"/>
    </row>
    <row r="40" spans="2:28" s="5" customFormat="1" ht="23.25" customHeight="1" x14ac:dyDescent="0.25">
      <c r="H40" s="38">
        <f t="shared" si="7"/>
        <v>0.7</v>
      </c>
      <c r="I40" s="39"/>
      <c r="L40" s="17" t="s">
        <v>87</v>
      </c>
      <c r="M40" s="17">
        <v>25</v>
      </c>
      <c r="N40" s="17"/>
      <c r="O40" s="17"/>
      <c r="P40" s="17"/>
      <c r="Q40" s="17"/>
      <c r="R40" s="17"/>
      <c r="S40" s="17"/>
      <c r="T40" s="17"/>
      <c r="U40" s="17"/>
      <c r="V40" s="17"/>
      <c r="W40" s="17"/>
      <c r="X40" s="17"/>
      <c r="Y40" s="17"/>
      <c r="Z40" s="17"/>
      <c r="AA40" s="17"/>
      <c r="AB40" s="17"/>
    </row>
    <row r="41" spans="2:28" s="5" customFormat="1" ht="23.25" customHeight="1" x14ac:dyDescent="0.25">
      <c r="H41" s="38">
        <f t="shared" si="7"/>
        <v>0.4</v>
      </c>
      <c r="I41" s="39"/>
      <c r="L41" s="17" t="s">
        <v>88</v>
      </c>
      <c r="M41" s="17">
        <v>24</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0</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21 métiers. À l'inverse, 3 métiers ne semblent pas du tout en tension (indicateur inférieur à -1). Dans ce domaine, l'indicateur de tension est de 2,7.</v>
      </c>
      <c r="C45" s="96"/>
      <c r="D45" s="96"/>
      <c r="E45" s="96"/>
      <c r="F45" s="96"/>
      <c r="G45" s="96"/>
      <c r="H45" s="96"/>
      <c r="J45" s="36"/>
      <c r="K45" s="36"/>
      <c r="L45" s="17" t="s">
        <v>92</v>
      </c>
      <c r="M45" s="17">
        <v>7</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Saint-Lô - Coutances</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139</v>
      </c>
      <c r="C51" s="60">
        <v>5</v>
      </c>
      <c r="D51" s="60">
        <v>2</v>
      </c>
      <c r="E51" s="60">
        <v>1</v>
      </c>
      <c r="F51" s="60">
        <v>5</v>
      </c>
      <c r="G51" s="60">
        <v>4</v>
      </c>
      <c r="H51" s="60">
        <v>4</v>
      </c>
      <c r="L51" s="17"/>
      <c r="M51" s="17"/>
      <c r="N51" s="17"/>
      <c r="O51" s="17"/>
      <c r="P51" s="17"/>
      <c r="Q51" s="17"/>
    </row>
    <row r="52" spans="1:17" ht="24.75" customHeight="1" x14ac:dyDescent="0.25">
      <c r="A52" s="57" t="s">
        <v>27</v>
      </c>
      <c r="B52" s="61" t="s">
        <v>168</v>
      </c>
      <c r="C52" s="62">
        <v>5</v>
      </c>
      <c r="D52" s="62">
        <v>2</v>
      </c>
      <c r="E52" s="62">
        <v>1</v>
      </c>
      <c r="F52" s="62">
        <v>4</v>
      </c>
      <c r="G52" s="62">
        <v>4</v>
      </c>
      <c r="H52" s="62">
        <v>3</v>
      </c>
      <c r="L52" s="17"/>
      <c r="M52" s="17"/>
      <c r="N52" s="17"/>
      <c r="O52" s="17"/>
      <c r="P52" s="17"/>
      <c r="Q52" s="17"/>
    </row>
    <row r="53" spans="1:17" ht="24.75" customHeight="1" x14ac:dyDescent="0.25">
      <c r="A53" s="57" t="s">
        <v>25</v>
      </c>
      <c r="B53" s="61" t="s">
        <v>211</v>
      </c>
      <c r="C53" s="62">
        <v>5</v>
      </c>
      <c r="D53" s="62">
        <v>3</v>
      </c>
      <c r="E53" s="62">
        <v>1</v>
      </c>
      <c r="F53" s="62">
        <v>4</v>
      </c>
      <c r="G53" s="62">
        <v>5</v>
      </c>
      <c r="H53" s="62">
        <v>3</v>
      </c>
      <c r="L53" s="17"/>
      <c r="M53" s="17"/>
      <c r="N53" s="17"/>
      <c r="O53" s="17"/>
      <c r="P53" s="17"/>
      <c r="Q53" s="17"/>
    </row>
    <row r="54" spans="1:17" ht="24.75" customHeight="1" x14ac:dyDescent="0.25">
      <c r="A54" s="57" t="s">
        <v>24</v>
      </c>
      <c r="B54" s="61" t="s">
        <v>244</v>
      </c>
      <c r="C54" s="62">
        <v>5</v>
      </c>
      <c r="D54" s="62">
        <v>4</v>
      </c>
      <c r="E54" s="62">
        <v>2</v>
      </c>
      <c r="F54" s="62">
        <v>4</v>
      </c>
      <c r="G54" s="62">
        <v>3</v>
      </c>
      <c r="H54" s="62">
        <v>3</v>
      </c>
      <c r="L54" s="17"/>
      <c r="M54" s="17"/>
      <c r="N54" s="17"/>
      <c r="O54" s="17"/>
      <c r="P54" s="17"/>
      <c r="Q54" s="17"/>
    </row>
    <row r="55" spans="1:17" ht="24.75" customHeight="1" x14ac:dyDescent="0.25">
      <c r="A55" s="57" t="s">
        <v>23</v>
      </c>
      <c r="B55" s="61" t="s">
        <v>215</v>
      </c>
      <c r="C55" s="62">
        <v>5</v>
      </c>
      <c r="D55" s="62">
        <v>4</v>
      </c>
      <c r="E55" s="62">
        <v>4</v>
      </c>
      <c r="F55" s="62">
        <v>2</v>
      </c>
      <c r="G55" s="62">
        <v>3</v>
      </c>
      <c r="H55" s="62">
        <v>2</v>
      </c>
      <c r="L55" s="17"/>
      <c r="M55" s="17"/>
      <c r="N55" s="17"/>
      <c r="O55" s="17"/>
      <c r="P55" s="17"/>
      <c r="Q55" s="17"/>
    </row>
    <row r="56" spans="1:17" ht="24.75" customHeight="1" x14ac:dyDescent="0.25">
      <c r="A56" s="57" t="s">
        <v>22</v>
      </c>
      <c r="B56" s="61" t="s">
        <v>217</v>
      </c>
      <c r="C56" s="62">
        <v>5</v>
      </c>
      <c r="D56" s="62">
        <v>3</v>
      </c>
      <c r="E56" s="62">
        <v>4</v>
      </c>
      <c r="F56" s="62">
        <v>5</v>
      </c>
      <c r="G56" s="62">
        <v>3</v>
      </c>
      <c r="H56" s="62">
        <v>4</v>
      </c>
      <c r="L56" s="17"/>
      <c r="M56" s="17"/>
      <c r="N56" s="17"/>
      <c r="O56" s="17"/>
      <c r="P56" s="17"/>
      <c r="Q56" s="17"/>
    </row>
    <row r="57" spans="1:17" ht="24.75" customHeight="1" x14ac:dyDescent="0.25">
      <c r="A57" s="57" t="s">
        <v>21</v>
      </c>
      <c r="B57" s="61" t="s">
        <v>189</v>
      </c>
      <c r="C57" s="62">
        <v>5</v>
      </c>
      <c r="D57" s="62">
        <v>4</v>
      </c>
      <c r="E57" s="62">
        <v>2</v>
      </c>
      <c r="F57" s="62">
        <v>1</v>
      </c>
      <c r="G57" s="62">
        <v>1</v>
      </c>
      <c r="H57" s="62">
        <v>3</v>
      </c>
      <c r="L57" s="17"/>
      <c r="M57" s="17"/>
      <c r="N57" s="17"/>
      <c r="O57" s="17"/>
      <c r="P57" s="17"/>
      <c r="Q57" s="17"/>
    </row>
    <row r="58" spans="1:17" ht="24.75" customHeight="1" x14ac:dyDescent="0.25">
      <c r="A58" s="57" t="s">
        <v>20</v>
      </c>
      <c r="B58" s="61" t="s">
        <v>251</v>
      </c>
      <c r="C58" s="62">
        <v>5</v>
      </c>
      <c r="D58" s="62">
        <v>1</v>
      </c>
      <c r="E58" s="62">
        <v>1</v>
      </c>
      <c r="F58" s="62">
        <v>1</v>
      </c>
      <c r="G58" s="62">
        <v>5</v>
      </c>
      <c r="H58" s="62">
        <v>2</v>
      </c>
      <c r="L58" s="17"/>
      <c r="M58" s="17"/>
      <c r="N58" s="17"/>
      <c r="O58" s="17"/>
      <c r="P58" s="17"/>
      <c r="Q58" s="17"/>
    </row>
    <row r="59" spans="1:17" ht="24.75" customHeight="1" x14ac:dyDescent="0.25">
      <c r="A59" s="57" t="s">
        <v>19</v>
      </c>
      <c r="B59" s="61" t="s">
        <v>232</v>
      </c>
      <c r="C59" s="62">
        <v>5</v>
      </c>
      <c r="D59" s="62">
        <v>3</v>
      </c>
      <c r="E59" s="62">
        <v>3</v>
      </c>
      <c r="F59" s="62">
        <v>4</v>
      </c>
      <c r="G59" s="62">
        <v>4</v>
      </c>
      <c r="H59" s="62">
        <v>2</v>
      </c>
      <c r="L59" s="17"/>
      <c r="M59" s="17"/>
      <c r="N59" s="17"/>
      <c r="O59" s="17"/>
      <c r="P59" s="17"/>
      <c r="Q59" s="17"/>
    </row>
    <row r="60" spans="1:17" ht="24.75" customHeight="1" x14ac:dyDescent="0.25">
      <c r="A60" s="57" t="s">
        <v>18</v>
      </c>
      <c r="B60" s="61" t="s">
        <v>229</v>
      </c>
      <c r="C60" s="62">
        <v>5</v>
      </c>
      <c r="D60" s="62">
        <v>4</v>
      </c>
      <c r="E60" s="62">
        <v>3</v>
      </c>
      <c r="F60" s="62">
        <v>2</v>
      </c>
      <c r="G60" s="62">
        <v>3</v>
      </c>
      <c r="H60" s="62">
        <v>3</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Saint-Lô - Coutances</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Ingénierie et études du BTP </v>
      </c>
      <c r="C69" s="63">
        <f>IF(N69=". ",0,IF(AND(N69&gt;0,N69&lt;5),"ND",N69))</f>
        <v>11</v>
      </c>
      <c r="D69" s="58">
        <f>IF(O69=". ",0,IF(AND(O69&gt;0,O69&lt;5),"ND",O69))</f>
        <v>14</v>
      </c>
      <c r="E69" s="64">
        <f t="shared" ref="E69:E78" si="9">IF(P69=". ",0,P69)</f>
        <v>133</v>
      </c>
      <c r="F69" s="65">
        <f>IF(OR(R69=0,R69=". "),"-",IF(P69=". ",0,P69)/R69-1)</f>
        <v>2.3250000000000002</v>
      </c>
      <c r="G69" s="58">
        <f>IF(Q69=". ",0,Q69)</f>
        <v>10</v>
      </c>
      <c r="H69" s="66">
        <f>IF(OR(S69=0,S69=". "),"-",IF(P69=". ",0,P69)/S69)</f>
        <v>4.15625</v>
      </c>
      <c r="L69" s="17"/>
      <c r="M69" s="17" t="s">
        <v>139</v>
      </c>
      <c r="N69" s="17">
        <v>11</v>
      </c>
      <c r="O69" s="17">
        <v>14</v>
      </c>
      <c r="P69" s="17">
        <v>133</v>
      </c>
      <c r="Q69" s="17">
        <v>10</v>
      </c>
      <c r="R69" s="17">
        <v>40</v>
      </c>
      <c r="S69" s="17">
        <v>32</v>
      </c>
    </row>
    <row r="70" spans="1:19" ht="24.75" customHeight="1" x14ac:dyDescent="0.25">
      <c r="A70" s="57" t="s">
        <v>27</v>
      </c>
      <c r="B70" s="61" t="str">
        <f t="shared" si="8"/>
        <v xml:space="preserve">Installation et maintenance d'équipements industriels et d'exploitation </v>
      </c>
      <c r="C70" s="67">
        <f t="shared" ref="C70:D78" si="10">IF(N70=". ",0,IF(AND(N70&gt;0,N70&lt;5),"ND",N70))</f>
        <v>11</v>
      </c>
      <c r="D70" s="68">
        <f t="shared" si="10"/>
        <v>26</v>
      </c>
      <c r="E70" s="69">
        <f t="shared" si="9"/>
        <v>392</v>
      </c>
      <c r="F70" s="70">
        <f t="shared" ref="F70:F78" si="11">IF(OR(R70=0,R70=". "),"-",IF(P70=". ",0,P70)/R70-1)</f>
        <v>1.2400000000000002</v>
      </c>
      <c r="G70" s="68">
        <f t="shared" ref="G70:G78" si="12">IF(Q70=". ",0,Q70)</f>
        <v>23</v>
      </c>
      <c r="H70" s="71">
        <f t="shared" ref="H70:H78" si="13">IF(OR(S70=0,S70=". "),"-",IF(P70=". ",0,P70)/S70)</f>
        <v>11.2</v>
      </c>
      <c r="L70" s="17"/>
      <c r="M70" s="17" t="s">
        <v>168</v>
      </c>
      <c r="N70" s="17">
        <v>11</v>
      </c>
      <c r="O70" s="17">
        <v>26</v>
      </c>
      <c r="P70" s="17">
        <v>392</v>
      </c>
      <c r="Q70" s="17">
        <v>23</v>
      </c>
      <c r="R70" s="17">
        <v>175</v>
      </c>
      <c r="S70" s="17">
        <v>35</v>
      </c>
    </row>
    <row r="71" spans="1:19" ht="24.75" customHeight="1" x14ac:dyDescent="0.25">
      <c r="A71" s="57" t="s">
        <v>25</v>
      </c>
      <c r="B71" s="61" t="str">
        <f t="shared" si="8"/>
        <v xml:space="preserve">Conduite de travaux du BTP </v>
      </c>
      <c r="C71" s="67">
        <f t="shared" si="10"/>
        <v>11</v>
      </c>
      <c r="D71" s="68">
        <f t="shared" si="10"/>
        <v>19</v>
      </c>
      <c r="E71" s="69">
        <f t="shared" si="9"/>
        <v>88</v>
      </c>
      <c r="F71" s="70">
        <f t="shared" si="11"/>
        <v>1.3783783783783785</v>
      </c>
      <c r="G71" s="68">
        <f t="shared" si="12"/>
        <v>9</v>
      </c>
      <c r="H71" s="71">
        <f t="shared" si="13"/>
        <v>2.9333333333333331</v>
      </c>
      <c r="L71" s="17"/>
      <c r="M71" s="17" t="s">
        <v>211</v>
      </c>
      <c r="N71" s="17">
        <v>11</v>
      </c>
      <c r="O71" s="17">
        <v>19</v>
      </c>
      <c r="P71" s="17">
        <v>88</v>
      </c>
      <c r="Q71" s="17">
        <v>9</v>
      </c>
      <c r="R71" s="17">
        <v>37</v>
      </c>
      <c r="S71" s="17">
        <v>30</v>
      </c>
    </row>
    <row r="72" spans="1:19" ht="24.75" customHeight="1" x14ac:dyDescent="0.25">
      <c r="A72" s="57" t="s">
        <v>24</v>
      </c>
      <c r="B72" s="61" t="str">
        <f t="shared" si="8"/>
        <v xml:space="preserve">Pose de fermetures menuisées </v>
      </c>
      <c r="C72" s="67">
        <f t="shared" si="10"/>
        <v>15</v>
      </c>
      <c r="D72" s="68">
        <f t="shared" si="10"/>
        <v>29</v>
      </c>
      <c r="E72" s="69">
        <f t="shared" si="9"/>
        <v>276</v>
      </c>
      <c r="F72" s="70">
        <f t="shared" si="11"/>
        <v>1.4642857142857144</v>
      </c>
      <c r="G72" s="68">
        <f t="shared" si="12"/>
        <v>12</v>
      </c>
      <c r="H72" s="71">
        <f t="shared" si="13"/>
        <v>5.2075471698113205</v>
      </c>
      <c r="L72" s="17"/>
      <c r="M72" s="17" t="s">
        <v>244</v>
      </c>
      <c r="N72" s="17">
        <v>15</v>
      </c>
      <c r="O72" s="17">
        <v>29</v>
      </c>
      <c r="P72" s="17">
        <v>276</v>
      </c>
      <c r="Q72" s="17">
        <v>12</v>
      </c>
      <c r="R72" s="17">
        <v>112</v>
      </c>
      <c r="S72" s="17">
        <v>53</v>
      </c>
    </row>
    <row r="73" spans="1:19" ht="24.75" customHeight="1" x14ac:dyDescent="0.25">
      <c r="A73" s="57" t="s">
        <v>23</v>
      </c>
      <c r="B73" s="61" t="str">
        <f t="shared" si="8"/>
        <v xml:space="preserve">Montage d'agencements </v>
      </c>
      <c r="C73" s="67">
        <f t="shared" si="10"/>
        <v>16</v>
      </c>
      <c r="D73" s="68">
        <f t="shared" si="10"/>
        <v>36</v>
      </c>
      <c r="E73" s="69">
        <f t="shared" si="9"/>
        <v>233</v>
      </c>
      <c r="F73" s="70">
        <f t="shared" si="11"/>
        <v>0.43827160493827155</v>
      </c>
      <c r="G73" s="68">
        <f t="shared" si="12"/>
        <v>13</v>
      </c>
      <c r="H73" s="71">
        <f t="shared" si="13"/>
        <v>3.1486486486486487</v>
      </c>
      <c r="L73" s="17"/>
      <c r="M73" s="17" t="s">
        <v>215</v>
      </c>
      <c r="N73" s="17">
        <v>16</v>
      </c>
      <c r="O73" s="17">
        <v>36</v>
      </c>
      <c r="P73" s="17">
        <v>233</v>
      </c>
      <c r="Q73" s="17">
        <v>13</v>
      </c>
      <c r="R73" s="17">
        <v>162</v>
      </c>
      <c r="S73" s="17">
        <v>74</v>
      </c>
    </row>
    <row r="74" spans="1:19" ht="24.75" customHeight="1" x14ac:dyDescent="0.25">
      <c r="A74" s="57" t="s">
        <v>22</v>
      </c>
      <c r="B74" s="61" t="str">
        <f t="shared" si="8"/>
        <v xml:space="preserve">Conduite d'engins de terrassement et de carrière </v>
      </c>
      <c r="C74" s="67">
        <f t="shared" si="10"/>
        <v>23</v>
      </c>
      <c r="D74" s="68">
        <f t="shared" si="10"/>
        <v>47</v>
      </c>
      <c r="E74" s="69">
        <f t="shared" si="9"/>
        <v>183</v>
      </c>
      <c r="F74" s="70">
        <f t="shared" si="11"/>
        <v>0.33576642335766427</v>
      </c>
      <c r="G74" s="68">
        <f t="shared" si="12"/>
        <v>9</v>
      </c>
      <c r="H74" s="71">
        <f t="shared" si="13"/>
        <v>3.2105263157894739</v>
      </c>
      <c r="L74" s="17"/>
      <c r="M74" s="17" t="s">
        <v>217</v>
      </c>
      <c r="N74" s="17">
        <v>23</v>
      </c>
      <c r="O74" s="17">
        <v>47</v>
      </c>
      <c r="P74" s="17">
        <v>183</v>
      </c>
      <c r="Q74" s="17">
        <v>9</v>
      </c>
      <c r="R74" s="17">
        <v>137</v>
      </c>
      <c r="S74" s="17">
        <v>57</v>
      </c>
    </row>
    <row r="75" spans="1:19" ht="24.75" customHeight="1" x14ac:dyDescent="0.25">
      <c r="A75" s="57" t="s">
        <v>21</v>
      </c>
      <c r="B75" s="61" t="str">
        <f t="shared" si="8"/>
        <v xml:space="preserve">Conduite d'équipement de conditionnement </v>
      </c>
      <c r="C75" s="67">
        <f t="shared" si="10"/>
        <v>29</v>
      </c>
      <c r="D75" s="68">
        <f t="shared" si="10"/>
        <v>64</v>
      </c>
      <c r="E75" s="69">
        <f t="shared" si="9"/>
        <v>176</v>
      </c>
      <c r="F75" s="70">
        <f t="shared" si="11"/>
        <v>0.43089430894308944</v>
      </c>
      <c r="G75" s="68">
        <f t="shared" si="12"/>
        <v>6</v>
      </c>
      <c r="H75" s="71">
        <f t="shared" si="13"/>
        <v>2.4788732394366195</v>
      </c>
      <c r="L75" s="17"/>
      <c r="M75" s="17" t="s">
        <v>189</v>
      </c>
      <c r="N75" s="17">
        <v>29</v>
      </c>
      <c r="O75" s="17">
        <v>64</v>
      </c>
      <c r="P75" s="17">
        <v>176</v>
      </c>
      <c r="Q75" s="17">
        <v>6</v>
      </c>
      <c r="R75" s="17">
        <v>123</v>
      </c>
      <c r="S75" s="17">
        <v>71</v>
      </c>
    </row>
    <row r="76" spans="1:19" ht="24.75" customHeight="1" x14ac:dyDescent="0.25">
      <c r="A76" s="57" t="s">
        <v>20</v>
      </c>
      <c r="B76" s="61" t="str">
        <f t="shared" si="8"/>
        <v xml:space="preserve">Direction des systèmes d'information </v>
      </c>
      <c r="C76" s="67">
        <f t="shared" si="10"/>
        <v>11</v>
      </c>
      <c r="D76" s="68">
        <f t="shared" si="10"/>
        <v>16</v>
      </c>
      <c r="E76" s="69">
        <f t="shared" si="9"/>
        <v>7</v>
      </c>
      <c r="F76" s="70">
        <f t="shared" si="11"/>
        <v>0.39999999999999991</v>
      </c>
      <c r="G76" s="68">
        <f t="shared" si="12"/>
        <v>1</v>
      </c>
      <c r="H76" s="71">
        <f t="shared" si="13"/>
        <v>0.41176470588235292</v>
      </c>
      <c r="L76" s="17"/>
      <c r="M76" s="17" t="s">
        <v>251</v>
      </c>
      <c r="N76" s="17">
        <v>11</v>
      </c>
      <c r="O76" s="17">
        <v>16</v>
      </c>
      <c r="P76" s="17">
        <v>7</v>
      </c>
      <c r="Q76" s="17">
        <v>1</v>
      </c>
      <c r="R76" s="17">
        <v>5</v>
      </c>
      <c r="S76" s="17">
        <v>17</v>
      </c>
    </row>
    <row r="77" spans="1:19" ht="24.75" customHeight="1" x14ac:dyDescent="0.25">
      <c r="A77" s="57" t="s">
        <v>19</v>
      </c>
      <c r="B77" s="61" t="str">
        <f t="shared" si="8"/>
        <v xml:space="preserve">Électricité bâtiment </v>
      </c>
      <c r="C77" s="67">
        <f t="shared" si="10"/>
        <v>24</v>
      </c>
      <c r="D77" s="68">
        <f t="shared" si="10"/>
        <v>64</v>
      </c>
      <c r="E77" s="69">
        <f t="shared" si="9"/>
        <v>264</v>
      </c>
      <c r="F77" s="70">
        <f t="shared" si="11"/>
        <v>0.82068965517241388</v>
      </c>
      <c r="G77" s="68">
        <f t="shared" si="12"/>
        <v>16</v>
      </c>
      <c r="H77" s="71">
        <f t="shared" si="13"/>
        <v>2.75</v>
      </c>
      <c r="L77" s="17"/>
      <c r="M77" s="17" t="s">
        <v>232</v>
      </c>
      <c r="N77" s="17">
        <v>24</v>
      </c>
      <c r="O77" s="17">
        <v>64</v>
      </c>
      <c r="P77" s="17">
        <v>264</v>
      </c>
      <c r="Q77" s="17">
        <v>16</v>
      </c>
      <c r="R77" s="17">
        <v>145</v>
      </c>
      <c r="S77" s="17">
        <v>96</v>
      </c>
    </row>
    <row r="78" spans="1:19" ht="24.75" customHeight="1" x14ac:dyDescent="0.25">
      <c r="A78" s="57" t="s">
        <v>18</v>
      </c>
      <c r="B78" s="61" t="str">
        <f t="shared" si="8"/>
        <v xml:space="preserve">Réalisation de menuiserie bois et tonnellerie </v>
      </c>
      <c r="C78" s="67">
        <f t="shared" si="10"/>
        <v>25</v>
      </c>
      <c r="D78" s="68">
        <f t="shared" si="10"/>
        <v>61</v>
      </c>
      <c r="E78" s="69">
        <f t="shared" si="9"/>
        <v>282</v>
      </c>
      <c r="F78" s="70">
        <f t="shared" si="11"/>
        <v>0.95833333333333326</v>
      </c>
      <c r="G78" s="68">
        <f t="shared" si="12"/>
        <v>13</v>
      </c>
      <c r="H78" s="71">
        <f t="shared" si="13"/>
        <v>2.7647058823529411</v>
      </c>
      <c r="L78" s="17"/>
      <c r="M78" s="17" t="s">
        <v>229</v>
      </c>
      <c r="N78" s="17">
        <v>25</v>
      </c>
      <c r="O78" s="17">
        <v>61</v>
      </c>
      <c r="P78" s="17">
        <v>282</v>
      </c>
      <c r="Q78" s="17">
        <v>13</v>
      </c>
      <c r="R78" s="17">
        <v>144</v>
      </c>
      <c r="S78" s="17">
        <v>102</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49" priority="6" operator="equal">
      <formula>5</formula>
    </cfRule>
    <cfRule type="cellIs" dxfId="48" priority="7" operator="equal">
      <formula>4</formula>
    </cfRule>
    <cfRule type="cellIs" dxfId="47" priority="8" operator="equal">
      <formula>3</formula>
    </cfRule>
    <cfRule type="cellIs" dxfId="46" priority="9" operator="equal">
      <formula>2</formula>
    </cfRule>
    <cfRule type="cellIs" dxfId="45" priority="10" operator="equal">
      <formula>1</formula>
    </cfRule>
  </conditionalFormatting>
  <conditionalFormatting sqref="F51:F60">
    <cfRule type="cellIs" dxfId="44" priority="1" operator="equal">
      <formula>5</formula>
    </cfRule>
    <cfRule type="cellIs" dxfId="43" priority="2" operator="equal">
      <formula>4</formula>
    </cfRule>
    <cfRule type="cellIs" dxfId="42" priority="3" operator="equal">
      <formula>3</formula>
    </cfRule>
    <cfRule type="cellIs" dxfId="41" priority="4" operator="equal">
      <formula>2</formula>
    </cfRule>
    <cfRule type="cellIs" dxfId="40" priority="5" operator="equal">
      <formula>1</formula>
    </cfRule>
  </conditionalFormatting>
  <pageMargins left="0.25" right="0.25" top="0.75" bottom="0.75" header="0.3" footer="0.3"/>
  <pageSetup paperSize="9" orientation="portrait"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162</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8</v>
      </c>
      <c r="N17" s="5">
        <v>3</v>
      </c>
      <c r="O17" s="5">
        <v>5</v>
      </c>
      <c r="P17" s="5">
        <v>14</v>
      </c>
      <c r="Q17" s="5">
        <v>0</v>
      </c>
      <c r="R17" s="22">
        <f>Q17/SUM(M17:Q17)+0.0000001</f>
        <v>9.9999999999999995E-8</v>
      </c>
      <c r="S17" s="11" t="s">
        <v>3</v>
      </c>
      <c r="T17" s="17">
        <v>1</v>
      </c>
      <c r="U17" s="21">
        <f>LARGE($R$17:$R$30,T17)</f>
        <v>0.39473744210526318</v>
      </c>
      <c r="V17" s="17" t="str">
        <f>VLOOKUP(U17,$R$17:$S$30,2,FALSE)</f>
        <v>Construction, bâtiment et travaux publics</v>
      </c>
      <c r="W17" s="41">
        <f>VLOOKUP(VLOOKUP(V17,$T$2:$U$15,2,FALSE),$L$17:$Q$31,2,FALSE)</f>
        <v>4</v>
      </c>
      <c r="X17" s="41">
        <f>VLOOKUP(VLOOKUP(V17,$T$2:$U$15,2,FALSE),$L$17:$Q$31,3,FALSE)</f>
        <v>1</v>
      </c>
      <c r="Y17" s="41">
        <f>VLOOKUP(VLOOKUP(V17,$T$2:$U$15,2,FALSE),$L$17:$Q$31,4,FALSE)</f>
        <v>2</v>
      </c>
      <c r="Z17" s="41">
        <f t="shared" ref="Z17:Z30" si="0">VLOOKUP(VLOOKUP(V17,$T$2:$U$15,2,FALSE),$L$17:$Q$31,5,FALSE)</f>
        <v>16</v>
      </c>
      <c r="AA17" s="41">
        <f t="shared" ref="AA17:AA30" si="1">VLOOKUP(VLOOKUP(V17,$T$2:$U$15,2,FALSE),$L$17:$Q$31,6,FALSE)</f>
        <v>15</v>
      </c>
      <c r="AG17" s="25"/>
      <c r="AH17" s="25"/>
      <c r="AI17" s="25"/>
    </row>
    <row r="18" spans="1:35" x14ac:dyDescent="0.25">
      <c r="A18" s="94"/>
      <c r="B18" s="94"/>
      <c r="C18" s="94"/>
      <c r="D18" s="94"/>
      <c r="E18" s="94"/>
      <c r="F18" s="94"/>
      <c r="G18" s="94"/>
      <c r="H18" s="94"/>
      <c r="I18" s="25"/>
      <c r="J18" s="25"/>
      <c r="K18" s="11"/>
      <c r="L18" s="17" t="s">
        <v>80</v>
      </c>
      <c r="M18" s="17">
        <v>14</v>
      </c>
      <c r="N18" s="17">
        <v>0</v>
      </c>
      <c r="O18" s="17">
        <v>0</v>
      </c>
      <c r="P18" s="17">
        <v>5</v>
      </c>
      <c r="Q18" s="17">
        <v>0</v>
      </c>
      <c r="R18" s="22">
        <f>Q18/SUM(M18:Q18)+0.0000002</f>
        <v>1.9999999999999999E-7</v>
      </c>
      <c r="S18" s="11" t="s">
        <v>4</v>
      </c>
      <c r="T18" s="17">
        <v>2</v>
      </c>
      <c r="U18" s="21">
        <f t="shared" ref="U18:U30" si="2">LARGE($R$17:$R$30,T18)</f>
        <v>0.28125099999999997</v>
      </c>
      <c r="V18" s="17" t="str">
        <f t="shared" ref="V18:V30" si="3">VLOOKUP(U18,$R$17:$S$30,2,FALSE)</f>
        <v>Santé</v>
      </c>
      <c r="W18" s="41">
        <f>VLOOKUP(VLOOKUP(V18,$T$2:$U$15,2,FALSE),$L$17:$Q$30,2,FALSE)</f>
        <v>7</v>
      </c>
      <c r="X18" s="41">
        <f t="shared" ref="X18:X30" si="4">VLOOKUP(VLOOKUP(V18,$T$2:$U$15,2,FALSE),$L$17:$Q$30,3,FALSE)</f>
        <v>0</v>
      </c>
      <c r="Y18" s="41">
        <f t="shared" ref="Y18:Y30" si="5">VLOOKUP(VLOOKUP(V18,$T$2:$U$15,2,FALSE),$L$17:$Q$30,4,FALSE)</f>
        <v>5</v>
      </c>
      <c r="Z18" s="41">
        <f t="shared" si="0"/>
        <v>11</v>
      </c>
      <c r="AA18" s="41">
        <f t="shared" si="1"/>
        <v>9</v>
      </c>
      <c r="AG18" s="25"/>
      <c r="AH18" s="25"/>
      <c r="AI18" s="25"/>
    </row>
    <row r="19" spans="1:35" ht="9.75" customHeight="1" x14ac:dyDescent="0.25">
      <c r="A19" s="94"/>
      <c r="B19" s="94"/>
      <c r="C19" s="94"/>
      <c r="D19" s="94"/>
      <c r="E19" s="94"/>
      <c r="F19" s="94"/>
      <c r="G19" s="94"/>
      <c r="H19" s="94"/>
      <c r="I19" s="25"/>
      <c r="J19" s="25"/>
      <c r="K19" s="11"/>
      <c r="L19" s="17" t="s">
        <v>81</v>
      </c>
      <c r="M19" s="17">
        <v>14</v>
      </c>
      <c r="N19" s="17">
        <v>1</v>
      </c>
      <c r="O19" s="17">
        <v>1</v>
      </c>
      <c r="P19" s="17">
        <v>6</v>
      </c>
      <c r="Q19" s="17">
        <v>3</v>
      </c>
      <c r="R19" s="22">
        <f>Q19/SUM(M19:Q19)+0.0000003</f>
        <v>0.12000029999999999</v>
      </c>
      <c r="S19" s="11" t="s">
        <v>5</v>
      </c>
      <c r="T19" s="17">
        <v>3</v>
      </c>
      <c r="U19" s="21">
        <f t="shared" si="2"/>
        <v>0.19149016170212765</v>
      </c>
      <c r="V19" s="17" t="str">
        <f t="shared" si="3"/>
        <v>Industrie</v>
      </c>
      <c r="W19" s="41">
        <f t="shared" ref="W19:W30" si="6">VLOOKUP(VLOOKUP(V19,$T$2:$U$15,2,FALSE),$L$17:$Q$30,2,FALSE)</f>
        <v>19</v>
      </c>
      <c r="X19" s="41">
        <f t="shared" si="4"/>
        <v>2</v>
      </c>
      <c r="Y19" s="41">
        <f t="shared" si="5"/>
        <v>25</v>
      </c>
      <c r="Z19" s="41">
        <f t="shared" si="0"/>
        <v>30</v>
      </c>
      <c r="AA19" s="41">
        <f t="shared" si="1"/>
        <v>18</v>
      </c>
      <c r="AG19" s="25"/>
      <c r="AH19" s="25"/>
      <c r="AI19" s="25"/>
    </row>
    <row r="20" spans="1:35" ht="18.75" customHeight="1" x14ac:dyDescent="0.25">
      <c r="E20" s="19"/>
      <c r="I20" s="25"/>
      <c r="J20" s="25"/>
      <c r="K20" s="11"/>
      <c r="L20" s="17" t="s">
        <v>82</v>
      </c>
      <c r="M20" s="17">
        <v>8</v>
      </c>
      <c r="N20" s="17">
        <v>8</v>
      </c>
      <c r="O20" s="17">
        <v>4</v>
      </c>
      <c r="P20" s="17">
        <v>16</v>
      </c>
      <c r="Q20" s="17">
        <v>3</v>
      </c>
      <c r="R20" s="22">
        <f>Q20/SUM(M20:Q20)+0.0000004</f>
        <v>7.6923476923076925E-2</v>
      </c>
      <c r="S20" s="11" t="s">
        <v>6</v>
      </c>
      <c r="T20" s="17">
        <v>4</v>
      </c>
      <c r="U20" s="21">
        <f t="shared" si="2"/>
        <v>0.1590922090909091</v>
      </c>
      <c r="V20" s="17" t="str">
        <f t="shared" si="3"/>
        <v>Support à l'entreprise</v>
      </c>
      <c r="W20" s="41">
        <f t="shared" si="6"/>
        <v>13</v>
      </c>
      <c r="X20" s="41">
        <f t="shared" si="4"/>
        <v>8</v>
      </c>
      <c r="Y20" s="41">
        <f t="shared" si="5"/>
        <v>7</v>
      </c>
      <c r="Z20" s="41">
        <f t="shared" si="0"/>
        <v>9</v>
      </c>
      <c r="AA20" s="41">
        <f t="shared" si="1"/>
        <v>7</v>
      </c>
      <c r="AG20" s="25"/>
      <c r="AH20" s="25"/>
      <c r="AI20" s="25"/>
    </row>
    <row r="21" spans="1:35" ht="16.5" customHeight="1" x14ac:dyDescent="0.3">
      <c r="B21" s="46" t="s">
        <v>179</v>
      </c>
      <c r="E21" s="19"/>
      <c r="I21" s="25"/>
      <c r="J21" s="25"/>
      <c r="K21" s="11"/>
      <c r="L21" s="17" t="s">
        <v>83</v>
      </c>
      <c r="M21" s="17">
        <v>11</v>
      </c>
      <c r="N21" s="17">
        <v>0</v>
      </c>
      <c r="O21" s="17">
        <v>0</v>
      </c>
      <c r="P21" s="17">
        <v>12</v>
      </c>
      <c r="Q21" s="17">
        <v>0</v>
      </c>
      <c r="R21" s="22">
        <f>Q21/SUM(M21:Q21)+0.0000005</f>
        <v>4.9999999999999998E-7</v>
      </c>
      <c r="S21" s="11" t="s">
        <v>7</v>
      </c>
      <c r="T21" s="17">
        <v>5</v>
      </c>
      <c r="U21" s="21">
        <f t="shared" si="2"/>
        <v>0.12000029999999999</v>
      </c>
      <c r="V21" s="17" t="str">
        <f t="shared" si="3"/>
        <v>Banque, assurance, immobilier</v>
      </c>
      <c r="W21" s="41">
        <f t="shared" si="6"/>
        <v>14</v>
      </c>
      <c r="X21" s="41">
        <f t="shared" si="4"/>
        <v>1</v>
      </c>
      <c r="Y21" s="41">
        <f t="shared" si="5"/>
        <v>1</v>
      </c>
      <c r="Z21" s="41">
        <f t="shared" si="0"/>
        <v>6</v>
      </c>
      <c r="AA21" s="41">
        <f t="shared" si="1"/>
        <v>3</v>
      </c>
      <c r="AG21" s="25"/>
      <c r="AH21" s="25"/>
      <c r="AI21" s="25"/>
    </row>
    <row r="22" spans="1:35" ht="16.5" customHeight="1" x14ac:dyDescent="0.25">
      <c r="E22" s="19"/>
      <c r="I22" s="25"/>
      <c r="J22" s="25"/>
      <c r="K22" s="11"/>
      <c r="L22" s="17" t="s">
        <v>84</v>
      </c>
      <c r="M22" s="17">
        <v>4</v>
      </c>
      <c r="N22" s="17">
        <v>1</v>
      </c>
      <c r="O22" s="17">
        <v>2</v>
      </c>
      <c r="P22" s="17">
        <v>16</v>
      </c>
      <c r="Q22" s="17">
        <v>15</v>
      </c>
      <c r="R22" s="22">
        <f>Q22/SUM(M22:Q22)+0.0000006</f>
        <v>0.39473744210526318</v>
      </c>
      <c r="S22" s="11" t="s">
        <v>8</v>
      </c>
      <c r="T22" s="17">
        <v>6</v>
      </c>
      <c r="U22" s="21">
        <f t="shared" si="2"/>
        <v>0.10714375714285714</v>
      </c>
      <c r="V22" s="17" t="str">
        <f t="shared" si="3"/>
        <v>Installation et maintenance</v>
      </c>
      <c r="W22" s="41">
        <f t="shared" si="6"/>
        <v>4</v>
      </c>
      <c r="X22" s="41">
        <f t="shared" si="4"/>
        <v>2</v>
      </c>
      <c r="Y22" s="41">
        <f t="shared" si="5"/>
        <v>2</v>
      </c>
      <c r="Z22" s="41">
        <f t="shared" si="0"/>
        <v>17</v>
      </c>
      <c r="AA22" s="41">
        <f t="shared" si="1"/>
        <v>3</v>
      </c>
      <c r="AG22" s="25"/>
      <c r="AH22" s="25"/>
      <c r="AI22" s="25"/>
    </row>
    <row r="23" spans="1:35" ht="16.5" customHeight="1" x14ac:dyDescent="0.25">
      <c r="B23" t="s">
        <v>114</v>
      </c>
      <c r="H23" s="95"/>
      <c r="I23" s="25"/>
      <c r="J23" s="25"/>
      <c r="K23" s="11"/>
      <c r="L23" s="17" t="s">
        <v>85</v>
      </c>
      <c r="M23" s="17">
        <v>13</v>
      </c>
      <c r="N23" s="17">
        <v>4</v>
      </c>
      <c r="O23" s="17">
        <v>5</v>
      </c>
      <c r="P23" s="17">
        <v>7</v>
      </c>
      <c r="Q23" s="17">
        <v>1</v>
      </c>
      <c r="R23" s="22">
        <f>Q23/SUM(M23:Q23)+0.0000007</f>
        <v>3.3334033333333332E-2</v>
      </c>
      <c r="S23" s="11" t="s">
        <v>9</v>
      </c>
      <c r="T23" s="17">
        <v>7</v>
      </c>
      <c r="U23" s="21">
        <f t="shared" si="2"/>
        <v>8.4508142253521129E-2</v>
      </c>
      <c r="V23" s="17" t="str">
        <f t="shared" si="3"/>
        <v>Services à la personne et à la collectivité</v>
      </c>
      <c r="W23" s="41">
        <f t="shared" si="6"/>
        <v>34</v>
      </c>
      <c r="X23" s="41">
        <f t="shared" si="4"/>
        <v>6</v>
      </c>
      <c r="Y23" s="41">
        <f t="shared" si="5"/>
        <v>12</v>
      </c>
      <c r="Z23" s="41">
        <f t="shared" si="0"/>
        <v>13</v>
      </c>
      <c r="AA23" s="41">
        <f t="shared" si="1"/>
        <v>6</v>
      </c>
      <c r="AG23" s="25"/>
      <c r="AH23" s="25"/>
      <c r="AI23" s="25"/>
    </row>
    <row r="24" spans="1:35" ht="6.75" customHeight="1" x14ac:dyDescent="0.25">
      <c r="H24" s="95"/>
      <c r="I24" s="25"/>
      <c r="J24" s="25"/>
      <c r="K24" s="11"/>
      <c r="L24" s="17" t="s">
        <v>86</v>
      </c>
      <c r="M24" s="17">
        <v>19</v>
      </c>
      <c r="N24" s="17">
        <v>2</v>
      </c>
      <c r="O24" s="17">
        <v>25</v>
      </c>
      <c r="P24" s="17">
        <v>30</v>
      </c>
      <c r="Q24" s="17">
        <v>18</v>
      </c>
      <c r="R24" s="22">
        <f>Q24/SUM(M24:Q24)+0.0000008</f>
        <v>0.19149016170212765</v>
      </c>
      <c r="S24" s="11" t="s">
        <v>1</v>
      </c>
      <c r="T24" s="17">
        <v>8</v>
      </c>
      <c r="U24" s="21">
        <f t="shared" si="2"/>
        <v>7.6923476923076925E-2</v>
      </c>
      <c r="V24" s="17" t="str">
        <f t="shared" si="3"/>
        <v>Commerce, vente et grande distribution</v>
      </c>
      <c r="W24" s="41">
        <f t="shared" si="6"/>
        <v>8</v>
      </c>
      <c r="X24" s="41">
        <f t="shared" si="4"/>
        <v>8</v>
      </c>
      <c r="Y24" s="41">
        <f t="shared" si="5"/>
        <v>4</v>
      </c>
      <c r="Z24" s="41">
        <f t="shared" si="0"/>
        <v>16</v>
      </c>
      <c r="AA24" s="41">
        <f t="shared" si="1"/>
        <v>3</v>
      </c>
      <c r="AG24" s="25"/>
      <c r="AH24" s="25"/>
      <c r="AI24" s="25"/>
    </row>
    <row r="25" spans="1:35" ht="12.75" customHeight="1" x14ac:dyDescent="0.25">
      <c r="A25" s="9" t="s">
        <v>36</v>
      </c>
      <c r="B25" s="12" t="s">
        <v>115</v>
      </c>
      <c r="G25" s="33"/>
      <c r="H25" s="95"/>
      <c r="I25" s="25"/>
      <c r="J25" s="25"/>
      <c r="K25" s="11"/>
      <c r="L25" s="17" t="s">
        <v>87</v>
      </c>
      <c r="M25" s="17">
        <v>4</v>
      </c>
      <c r="N25" s="17">
        <v>2</v>
      </c>
      <c r="O25" s="17">
        <v>2</v>
      </c>
      <c r="P25" s="17">
        <v>17</v>
      </c>
      <c r="Q25" s="17">
        <v>3</v>
      </c>
      <c r="R25" s="22">
        <f>Q25/SUM(M25:Q25)+0.0000009</f>
        <v>0.10714375714285714</v>
      </c>
      <c r="S25" s="11" t="s">
        <v>10</v>
      </c>
      <c r="T25" s="17">
        <v>9</v>
      </c>
      <c r="U25" s="21">
        <f t="shared" si="2"/>
        <v>5.4055454054054056E-2</v>
      </c>
      <c r="V25" s="17" t="str">
        <f t="shared" si="3"/>
        <v>Transport et logistique</v>
      </c>
      <c r="W25" s="41">
        <f t="shared" si="6"/>
        <v>13</v>
      </c>
      <c r="X25" s="41">
        <f t="shared" si="4"/>
        <v>7</v>
      </c>
      <c r="Y25" s="41">
        <f t="shared" si="5"/>
        <v>9</v>
      </c>
      <c r="Z25" s="41">
        <f t="shared" si="0"/>
        <v>6</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7</v>
      </c>
      <c r="N26" s="17">
        <v>0</v>
      </c>
      <c r="O26" s="17">
        <v>5</v>
      </c>
      <c r="P26" s="17">
        <v>11</v>
      </c>
      <c r="Q26" s="17">
        <v>9</v>
      </c>
      <c r="R26" s="22">
        <f>Q26/SUM(M26:Q26)+0.000001</f>
        <v>0.28125099999999997</v>
      </c>
      <c r="S26" s="11" t="s">
        <v>11</v>
      </c>
      <c r="T26" s="17">
        <v>10</v>
      </c>
      <c r="U26" s="21">
        <f t="shared" si="2"/>
        <v>3.3334033333333332E-2</v>
      </c>
      <c r="V26" s="17" t="str">
        <f t="shared" si="3"/>
        <v>Hôtellerie-restauration, tourisme, loisirs et animation</v>
      </c>
      <c r="W26" s="41">
        <f t="shared" si="6"/>
        <v>13</v>
      </c>
      <c r="X26" s="41">
        <f t="shared" si="4"/>
        <v>4</v>
      </c>
      <c r="Y26" s="41">
        <f t="shared" si="5"/>
        <v>5</v>
      </c>
      <c r="Z26" s="41">
        <f t="shared" si="0"/>
        <v>7</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34</v>
      </c>
      <c r="N27" s="17">
        <v>6</v>
      </c>
      <c r="O27" s="17">
        <v>12</v>
      </c>
      <c r="P27" s="17">
        <v>13</v>
      </c>
      <c r="Q27" s="17">
        <v>6</v>
      </c>
      <c r="R27" s="22">
        <f>Q27/SUM(M27:Q27)+0.0000011</f>
        <v>8.4508142253521129E-2</v>
      </c>
      <c r="S27" s="11" t="s">
        <v>12</v>
      </c>
      <c r="T27" s="17">
        <v>11</v>
      </c>
      <c r="U27" s="21">
        <f t="shared" si="2"/>
        <v>1.1999999999999999E-6</v>
      </c>
      <c r="V27" s="17" t="str">
        <f t="shared" si="3"/>
        <v>Spectacle</v>
      </c>
      <c r="W27" s="41">
        <f t="shared" si="6"/>
        <v>21</v>
      </c>
      <c r="X27" s="41">
        <f t="shared" si="4"/>
        <v>1</v>
      </c>
      <c r="Y27" s="41">
        <f t="shared" si="5"/>
        <v>0</v>
      </c>
      <c r="Z27" s="41">
        <f t="shared" si="0"/>
        <v>0</v>
      </c>
      <c r="AA27" s="41">
        <f t="shared" si="1"/>
        <v>0</v>
      </c>
      <c r="AB27" s="17"/>
    </row>
    <row r="28" spans="1:35" s="5" customFormat="1" ht="14.25" customHeight="1" x14ac:dyDescent="0.25">
      <c r="C28" s="32"/>
      <c r="D28" s="32"/>
      <c r="E28" s="32"/>
      <c r="F28" s="32"/>
      <c r="G28" s="33"/>
      <c r="H28" s="33"/>
      <c r="K28" s="31"/>
      <c r="L28" s="17" t="s">
        <v>90</v>
      </c>
      <c r="M28" s="17">
        <v>21</v>
      </c>
      <c r="N28" s="17">
        <v>1</v>
      </c>
      <c r="O28" s="17">
        <v>0</v>
      </c>
      <c r="P28" s="17">
        <v>0</v>
      </c>
      <c r="Q28" s="17">
        <v>0</v>
      </c>
      <c r="R28" s="22">
        <f>Q28/SUM(M28:Q28)+0.0000012</f>
        <v>1.1999999999999999E-6</v>
      </c>
      <c r="S28" s="11" t="s">
        <v>13</v>
      </c>
      <c r="T28" s="17">
        <v>12</v>
      </c>
      <c r="U28" s="21">
        <f t="shared" si="2"/>
        <v>4.9999999999999998E-7</v>
      </c>
      <c r="V28" s="17" t="str">
        <f t="shared" si="3"/>
        <v>Communication, média et multimédia</v>
      </c>
      <c r="W28" s="41">
        <f t="shared" si="6"/>
        <v>11</v>
      </c>
      <c r="X28" s="41">
        <f t="shared" si="4"/>
        <v>0</v>
      </c>
      <c r="Y28" s="41">
        <f t="shared" si="5"/>
        <v>0</v>
      </c>
      <c r="Z28" s="41">
        <f t="shared" si="0"/>
        <v>12</v>
      </c>
      <c r="AA28" s="41">
        <f t="shared" si="1"/>
        <v>0</v>
      </c>
      <c r="AB28" s="17"/>
    </row>
    <row r="29" spans="1:35" s="5" customFormat="1" ht="23.25" customHeight="1" x14ac:dyDescent="0.25">
      <c r="B29" s="31"/>
      <c r="C29" s="32"/>
      <c r="D29" s="32"/>
      <c r="E29" s="32"/>
      <c r="F29" s="32"/>
      <c r="G29" s="32"/>
      <c r="H29" s="38">
        <f>VLOOKUP(VLOOKUP(V17,$T$2:$U$15,2,FALSE),$L$32:$M$45,2,FALSE)/10</f>
        <v>1.9</v>
      </c>
      <c r="I29" s="39"/>
      <c r="K29" s="31"/>
      <c r="L29" s="17" t="s">
        <v>91</v>
      </c>
      <c r="M29" s="17">
        <v>13</v>
      </c>
      <c r="N29" s="17">
        <v>8</v>
      </c>
      <c r="O29" s="17">
        <v>7</v>
      </c>
      <c r="P29" s="17">
        <v>9</v>
      </c>
      <c r="Q29" s="17">
        <v>7</v>
      </c>
      <c r="R29" s="22">
        <f>Q29/SUM(M29:Q29)+0.0000013</f>
        <v>0.1590922090909091</v>
      </c>
      <c r="S29" s="11" t="s">
        <v>14</v>
      </c>
      <c r="T29" s="17">
        <v>13</v>
      </c>
      <c r="U29" s="21">
        <f t="shared" si="2"/>
        <v>1.9999999999999999E-7</v>
      </c>
      <c r="V29" s="17" t="str">
        <f t="shared" si="3"/>
        <v>Arts et façonnage d'ouvrages d'art</v>
      </c>
      <c r="W29" s="41">
        <f t="shared" si="6"/>
        <v>14</v>
      </c>
      <c r="X29" s="41">
        <f t="shared" si="4"/>
        <v>0</v>
      </c>
      <c r="Y29" s="41">
        <f t="shared" si="5"/>
        <v>0</v>
      </c>
      <c r="Z29" s="41">
        <f t="shared" si="0"/>
        <v>5</v>
      </c>
      <c r="AA29" s="41">
        <f t="shared" si="1"/>
        <v>0</v>
      </c>
      <c r="AB29" s="17"/>
    </row>
    <row r="30" spans="1:35" s="5" customFormat="1" ht="23.25" customHeight="1" x14ac:dyDescent="0.25">
      <c r="B30" s="31"/>
      <c r="C30" s="32"/>
      <c r="D30" s="32"/>
      <c r="E30" s="32"/>
      <c r="F30" s="32"/>
      <c r="G30" s="32"/>
      <c r="H30" s="38">
        <f t="shared" ref="H30:H42" si="7">VLOOKUP(VLOOKUP(V18,$T$2:$U$15,2,FALSE),$L$32:$M$45,2,FALSE)/10</f>
        <v>1.8</v>
      </c>
      <c r="I30" s="39"/>
      <c r="K30" s="31"/>
      <c r="L30" s="17" t="s">
        <v>92</v>
      </c>
      <c r="M30" s="17">
        <v>13</v>
      </c>
      <c r="N30" s="17">
        <v>7</v>
      </c>
      <c r="O30" s="17">
        <v>9</v>
      </c>
      <c r="P30" s="17">
        <v>6</v>
      </c>
      <c r="Q30" s="17">
        <v>2</v>
      </c>
      <c r="R30" s="22">
        <f>Q30/SUM(M30:Q30)+0.0000014</f>
        <v>5.4055454054054056E-2</v>
      </c>
      <c r="S30" s="11" t="s">
        <v>15</v>
      </c>
      <c r="T30" s="17">
        <v>14</v>
      </c>
      <c r="U30" s="21">
        <f t="shared" si="2"/>
        <v>9.9999999999999995E-8</v>
      </c>
      <c r="V30" s="17" t="str">
        <f t="shared" si="3"/>
        <v>Agriculture et pêche, espaces naturels et espaces verts, soins aux animaux</v>
      </c>
      <c r="W30" s="41">
        <f t="shared" si="6"/>
        <v>8</v>
      </c>
      <c r="X30" s="41">
        <f t="shared" si="4"/>
        <v>3</v>
      </c>
      <c r="Y30" s="41">
        <f t="shared" si="5"/>
        <v>5</v>
      </c>
      <c r="Z30" s="41">
        <f t="shared" si="0"/>
        <v>14</v>
      </c>
      <c r="AA30" s="41">
        <f t="shared" si="1"/>
        <v>0</v>
      </c>
      <c r="AB30" s="17"/>
    </row>
    <row r="31" spans="1:35" s="5" customFormat="1" ht="23.25" customHeight="1" x14ac:dyDescent="0.25">
      <c r="H31" s="38">
        <f t="shared" si="7"/>
        <v>1.5</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0.7</v>
      </c>
      <c r="I32" s="39"/>
      <c r="L32" s="17" t="s">
        <v>79</v>
      </c>
      <c r="M32" s="17">
        <v>10</v>
      </c>
      <c r="N32" s="17"/>
      <c r="O32" s="17"/>
      <c r="P32" s="17"/>
      <c r="Q32" s="17"/>
      <c r="R32" s="17"/>
      <c r="S32" s="17"/>
      <c r="T32" s="17"/>
      <c r="U32" s="17"/>
      <c r="V32" s="17"/>
      <c r="W32" s="17"/>
      <c r="X32" s="17"/>
      <c r="Y32" s="17"/>
      <c r="Z32" s="17"/>
      <c r="AA32" s="17"/>
      <c r="AB32" s="17"/>
    </row>
    <row r="33" spans="2:28" s="5" customFormat="1" ht="23.25" customHeight="1" x14ac:dyDescent="0.25">
      <c r="H33" s="38">
        <f t="shared" si="7"/>
        <v>1.8</v>
      </c>
      <c r="I33" s="39"/>
      <c r="L33" s="17" t="s">
        <v>80</v>
      </c>
      <c r="M33" s="17">
        <v>-5</v>
      </c>
      <c r="N33" s="17"/>
      <c r="O33" s="17"/>
      <c r="P33" s="17"/>
      <c r="Q33" s="17"/>
      <c r="R33" s="17"/>
      <c r="S33" s="17"/>
      <c r="T33" s="17"/>
      <c r="U33" s="17"/>
      <c r="V33" s="17"/>
      <c r="W33" s="17"/>
      <c r="X33" s="17"/>
      <c r="Y33" s="17"/>
      <c r="Z33" s="17"/>
      <c r="AA33" s="17"/>
      <c r="AB33" s="17"/>
    </row>
    <row r="34" spans="2:28" s="5" customFormat="1" ht="23.25" customHeight="1" x14ac:dyDescent="0.25">
      <c r="H34" s="38">
        <f t="shared" si="7"/>
        <v>1.2</v>
      </c>
      <c r="I34" s="39"/>
      <c r="L34" s="17" t="s">
        <v>81</v>
      </c>
      <c r="M34" s="17">
        <v>18</v>
      </c>
      <c r="N34" s="17"/>
      <c r="O34" s="17"/>
      <c r="P34" s="17"/>
      <c r="Q34" s="17"/>
      <c r="R34" s="17"/>
      <c r="S34" s="17"/>
      <c r="T34" s="17"/>
      <c r="U34" s="17"/>
      <c r="V34" s="17"/>
      <c r="W34" s="17"/>
      <c r="X34" s="17"/>
      <c r="Y34" s="17"/>
      <c r="Z34" s="17"/>
      <c r="AA34" s="17"/>
      <c r="AB34" s="17"/>
    </row>
    <row r="35" spans="2:28" s="5" customFormat="1" ht="23.25" customHeight="1" x14ac:dyDescent="0.25">
      <c r="H35" s="38">
        <f t="shared" si="7"/>
        <v>0.4</v>
      </c>
      <c r="I35" s="39"/>
      <c r="L35" s="17" t="s">
        <v>82</v>
      </c>
      <c r="M35" s="17">
        <v>9</v>
      </c>
      <c r="N35" s="17"/>
      <c r="O35" s="17"/>
      <c r="P35" s="17"/>
      <c r="Q35" s="17"/>
      <c r="R35" s="17"/>
      <c r="S35" s="17"/>
      <c r="T35" s="17"/>
      <c r="U35" s="17"/>
      <c r="V35" s="17"/>
      <c r="W35" s="17"/>
      <c r="X35" s="17"/>
      <c r="Y35" s="17"/>
      <c r="Z35" s="17"/>
      <c r="AA35" s="17"/>
      <c r="AB35" s="17"/>
    </row>
    <row r="36" spans="2:28" s="5" customFormat="1" ht="23.25" customHeight="1" x14ac:dyDescent="0.25">
      <c r="H36" s="38">
        <f t="shared" si="7"/>
        <v>0.9</v>
      </c>
      <c r="I36" s="40"/>
      <c r="L36" s="17" t="s">
        <v>83</v>
      </c>
      <c r="M36" s="17">
        <v>12</v>
      </c>
      <c r="N36" s="17"/>
      <c r="O36" s="17"/>
      <c r="P36" s="17"/>
      <c r="Q36" s="17"/>
      <c r="R36" s="17"/>
      <c r="S36" s="17"/>
      <c r="T36" s="17"/>
      <c r="U36" s="17"/>
      <c r="V36" s="17"/>
      <c r="W36" s="17"/>
      <c r="X36" s="17"/>
      <c r="Y36" s="17"/>
      <c r="Z36" s="17"/>
      <c r="AA36" s="17"/>
      <c r="AB36" s="17"/>
    </row>
    <row r="37" spans="2:28" s="5" customFormat="1" ht="23.25" customHeight="1" x14ac:dyDescent="0.25">
      <c r="H37" s="38">
        <f t="shared" si="7"/>
        <v>1</v>
      </c>
      <c r="I37" s="40"/>
      <c r="L37" s="17" t="s">
        <v>84</v>
      </c>
      <c r="M37" s="17">
        <v>19</v>
      </c>
      <c r="N37" s="17"/>
      <c r="O37" s="17"/>
      <c r="P37" s="17"/>
      <c r="Q37" s="17"/>
      <c r="R37" s="17"/>
      <c r="S37" s="17"/>
      <c r="T37" s="17"/>
      <c r="U37" s="17"/>
      <c r="V37" s="17"/>
      <c r="W37" s="17"/>
      <c r="X37" s="17"/>
      <c r="Y37" s="17"/>
      <c r="Z37" s="17"/>
      <c r="AA37" s="17"/>
      <c r="AB37" s="17"/>
    </row>
    <row r="38" spans="2:28" s="5" customFormat="1" ht="23.25" customHeight="1" x14ac:dyDescent="0.25">
      <c r="H38" s="38">
        <f t="shared" si="7"/>
        <v>0.8</v>
      </c>
      <c r="I38" s="39"/>
      <c r="L38" s="17" t="s">
        <v>85</v>
      </c>
      <c r="M38" s="17">
        <v>8</v>
      </c>
      <c r="N38" s="17"/>
      <c r="O38" s="17"/>
      <c r="P38" s="17"/>
      <c r="Q38" s="17"/>
      <c r="R38" s="17"/>
      <c r="S38" s="17"/>
      <c r="T38" s="17"/>
      <c r="U38" s="17"/>
      <c r="V38" s="17"/>
      <c r="W38" s="17"/>
      <c r="X38" s="17"/>
      <c r="Y38" s="17"/>
      <c r="Z38" s="17"/>
      <c r="AA38" s="17"/>
      <c r="AB38" s="17"/>
    </row>
    <row r="39" spans="2:28" s="5" customFormat="1" ht="23.25" customHeight="1" x14ac:dyDescent="0.25">
      <c r="H39" s="38">
        <f t="shared" si="7"/>
        <v>-1.9</v>
      </c>
      <c r="I39" s="39"/>
      <c r="L39" s="17" t="s">
        <v>86</v>
      </c>
      <c r="M39" s="17">
        <v>15</v>
      </c>
      <c r="N39" s="17"/>
      <c r="O39" s="17"/>
      <c r="P39" s="17"/>
      <c r="Q39" s="17"/>
      <c r="R39" s="17"/>
      <c r="S39" s="17"/>
      <c r="T39" s="17"/>
      <c r="U39" s="17"/>
      <c r="V39" s="17"/>
      <c r="W39" s="17"/>
      <c r="X39" s="17"/>
      <c r="Y39" s="17"/>
      <c r="Z39" s="17"/>
      <c r="AA39" s="17"/>
      <c r="AB39" s="17"/>
    </row>
    <row r="40" spans="2:28" s="5" customFormat="1" ht="23.25" customHeight="1" x14ac:dyDescent="0.25">
      <c r="H40" s="38">
        <f t="shared" si="7"/>
        <v>1.2</v>
      </c>
      <c r="I40" s="39"/>
      <c r="L40" s="17" t="s">
        <v>87</v>
      </c>
      <c r="M40" s="17">
        <v>12</v>
      </c>
      <c r="N40" s="17"/>
      <c r="O40" s="17"/>
      <c r="P40" s="17"/>
      <c r="Q40" s="17"/>
      <c r="R40" s="17"/>
      <c r="S40" s="17"/>
      <c r="T40" s="17"/>
      <c r="U40" s="17"/>
      <c r="V40" s="17"/>
      <c r="W40" s="17"/>
      <c r="X40" s="17"/>
      <c r="Y40" s="17"/>
      <c r="Z40" s="17"/>
      <c r="AA40" s="17"/>
      <c r="AB40" s="17"/>
    </row>
    <row r="41" spans="2:28" s="5" customFormat="1" ht="23.25" customHeight="1" x14ac:dyDescent="0.25">
      <c r="H41" s="38">
        <f t="shared" si="7"/>
        <v>-0.5</v>
      </c>
      <c r="I41" s="39"/>
      <c r="L41" s="17" t="s">
        <v>88</v>
      </c>
      <c r="M41" s="17">
        <v>18</v>
      </c>
      <c r="N41" s="17"/>
      <c r="O41" s="17"/>
      <c r="P41" s="17"/>
      <c r="Q41" s="17"/>
      <c r="R41" s="17"/>
      <c r="S41" s="17"/>
      <c r="T41" s="17"/>
      <c r="U41" s="17"/>
      <c r="V41" s="17"/>
      <c r="W41" s="17"/>
      <c r="X41" s="17"/>
      <c r="Y41" s="17"/>
      <c r="Z41" s="17"/>
      <c r="AA41" s="17"/>
      <c r="AB41" s="17"/>
    </row>
    <row r="42" spans="2:28" s="5" customFormat="1" ht="23.25" customHeight="1" x14ac:dyDescent="0.25">
      <c r="H42" s="38">
        <f t="shared" si="7"/>
        <v>1</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7</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15 métiers. À l'inverse, 4 métiers ne semblent pas du tout en tension (indicateur inférieur à -1). Dans ce domaine, l'indicateur de tension est de 1,9.</v>
      </c>
      <c r="C45" s="96"/>
      <c r="D45" s="96"/>
      <c r="E45" s="96"/>
      <c r="F45" s="96"/>
      <c r="G45" s="96"/>
      <c r="H45" s="96"/>
      <c r="J45" s="36"/>
      <c r="K45" s="36"/>
      <c r="L45" s="17" t="s">
        <v>92</v>
      </c>
      <c r="M45" s="17">
        <v>10</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Flers</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202</v>
      </c>
      <c r="C51" s="60">
        <v>3</v>
      </c>
      <c r="D51" s="60">
        <v>5</v>
      </c>
      <c r="E51" s="60">
        <v>3</v>
      </c>
      <c r="F51" s="60">
        <v>5</v>
      </c>
      <c r="G51" s="60">
        <v>3</v>
      </c>
      <c r="H51" s="60">
        <v>2</v>
      </c>
      <c r="L51" s="17"/>
      <c r="M51" s="17"/>
      <c r="N51" s="17"/>
      <c r="O51" s="17"/>
      <c r="P51" s="17"/>
      <c r="Q51" s="17"/>
    </row>
    <row r="52" spans="1:17" ht="24.75" customHeight="1" x14ac:dyDescent="0.25">
      <c r="A52" s="57" t="s">
        <v>27</v>
      </c>
      <c r="B52" s="61" t="s">
        <v>232</v>
      </c>
      <c r="C52" s="62">
        <v>5</v>
      </c>
      <c r="D52" s="62">
        <v>3</v>
      </c>
      <c r="E52" s="62">
        <v>4</v>
      </c>
      <c r="F52" s="62">
        <v>3</v>
      </c>
      <c r="G52" s="62">
        <v>4</v>
      </c>
      <c r="H52" s="62">
        <v>2</v>
      </c>
      <c r="L52" s="17"/>
      <c r="M52" s="17"/>
      <c r="N52" s="17"/>
      <c r="O52" s="17"/>
      <c r="P52" s="17"/>
      <c r="Q52" s="17"/>
    </row>
    <row r="53" spans="1:17" ht="24.75" customHeight="1" x14ac:dyDescent="0.25">
      <c r="A53" s="57" t="s">
        <v>25</v>
      </c>
      <c r="B53" s="61" t="s">
        <v>219</v>
      </c>
      <c r="C53" s="62">
        <v>5</v>
      </c>
      <c r="D53" s="62">
        <v>4</v>
      </c>
      <c r="E53" s="62">
        <v>3</v>
      </c>
      <c r="F53" s="62">
        <v>2</v>
      </c>
      <c r="G53" s="62">
        <v>1</v>
      </c>
      <c r="H53" s="62">
        <v>4</v>
      </c>
      <c r="L53" s="17"/>
      <c r="M53" s="17"/>
      <c r="N53" s="17"/>
      <c r="O53" s="17"/>
      <c r="P53" s="17"/>
      <c r="Q53" s="17"/>
    </row>
    <row r="54" spans="1:17" ht="24.75" customHeight="1" x14ac:dyDescent="0.25">
      <c r="A54" s="57" t="s">
        <v>24</v>
      </c>
      <c r="B54" s="61" t="s">
        <v>208</v>
      </c>
      <c r="C54" s="62">
        <v>3</v>
      </c>
      <c r="D54" s="62">
        <v>3</v>
      </c>
      <c r="E54" s="62">
        <v>1</v>
      </c>
      <c r="F54" s="62">
        <v>1</v>
      </c>
      <c r="G54" s="62">
        <v>3</v>
      </c>
      <c r="H54" s="62">
        <v>4</v>
      </c>
      <c r="L54" s="17"/>
      <c r="M54" s="17"/>
      <c r="N54" s="17"/>
      <c r="O54" s="17"/>
      <c r="P54" s="17"/>
      <c r="Q54" s="17"/>
    </row>
    <row r="55" spans="1:17" ht="24.75" customHeight="1" x14ac:dyDescent="0.25">
      <c r="A55" s="57" t="s">
        <v>23</v>
      </c>
      <c r="B55" s="61" t="s">
        <v>196</v>
      </c>
      <c r="C55" s="62">
        <v>3</v>
      </c>
      <c r="D55" s="62">
        <v>4</v>
      </c>
      <c r="E55" s="62">
        <v>2</v>
      </c>
      <c r="F55" s="62">
        <v>4</v>
      </c>
      <c r="G55" s="62">
        <v>4</v>
      </c>
      <c r="H55" s="62">
        <v>3</v>
      </c>
      <c r="L55" s="17"/>
      <c r="M55" s="17"/>
      <c r="N55" s="17"/>
      <c r="O55" s="17"/>
      <c r="P55" s="17"/>
      <c r="Q55" s="17"/>
    </row>
    <row r="56" spans="1:17" ht="24.75" customHeight="1" x14ac:dyDescent="0.25">
      <c r="A56" s="57" t="s">
        <v>22</v>
      </c>
      <c r="B56" s="61" t="s">
        <v>193</v>
      </c>
      <c r="C56" s="62">
        <v>5</v>
      </c>
      <c r="D56" s="62">
        <v>5</v>
      </c>
      <c r="E56" s="62">
        <v>3</v>
      </c>
      <c r="F56" s="62">
        <v>3</v>
      </c>
      <c r="G56" s="62">
        <v>5</v>
      </c>
      <c r="H56" s="62">
        <v>2</v>
      </c>
      <c r="L56" s="17"/>
      <c r="M56" s="17"/>
      <c r="N56" s="17"/>
      <c r="O56" s="17"/>
      <c r="P56" s="17"/>
      <c r="Q56" s="17"/>
    </row>
    <row r="57" spans="1:17" ht="24.75" customHeight="1" x14ac:dyDescent="0.25">
      <c r="A57" s="57" t="s">
        <v>21</v>
      </c>
      <c r="B57" s="61" t="s">
        <v>235</v>
      </c>
      <c r="C57" s="62">
        <v>2</v>
      </c>
      <c r="D57" s="62">
        <v>1</v>
      </c>
      <c r="E57" s="62">
        <v>2</v>
      </c>
      <c r="F57" s="62">
        <v>4</v>
      </c>
      <c r="G57" s="62">
        <v>2</v>
      </c>
      <c r="H57" s="62">
        <v>2</v>
      </c>
      <c r="L57" s="17"/>
      <c r="M57" s="17"/>
      <c r="N57" s="17"/>
      <c r="O57" s="17"/>
      <c r="P57" s="17"/>
      <c r="Q57" s="17"/>
    </row>
    <row r="58" spans="1:17" ht="24.75" customHeight="1" x14ac:dyDescent="0.25">
      <c r="A58" s="57" t="s">
        <v>20</v>
      </c>
      <c r="B58" s="61" t="s">
        <v>227</v>
      </c>
      <c r="C58" s="62">
        <v>5</v>
      </c>
      <c r="D58" s="62">
        <v>3</v>
      </c>
      <c r="E58" s="62">
        <v>4</v>
      </c>
      <c r="F58" s="62">
        <v>4</v>
      </c>
      <c r="G58" s="62">
        <v>5</v>
      </c>
      <c r="H58" s="62">
        <v>2</v>
      </c>
      <c r="L58" s="17"/>
      <c r="M58" s="17"/>
      <c r="N58" s="17"/>
      <c r="O58" s="17"/>
      <c r="P58" s="17"/>
      <c r="Q58" s="17"/>
    </row>
    <row r="59" spans="1:17" ht="24.75" customHeight="1" x14ac:dyDescent="0.25">
      <c r="A59" s="57" t="s">
        <v>19</v>
      </c>
      <c r="B59" s="61" t="s">
        <v>225</v>
      </c>
      <c r="C59" s="62">
        <v>3</v>
      </c>
      <c r="D59" s="62">
        <v>4</v>
      </c>
      <c r="E59" s="62">
        <v>3</v>
      </c>
      <c r="F59" s="62">
        <v>5</v>
      </c>
      <c r="G59" s="62">
        <v>5</v>
      </c>
      <c r="H59" s="62">
        <v>4</v>
      </c>
      <c r="L59" s="17"/>
      <c r="M59" s="17"/>
      <c r="N59" s="17"/>
      <c r="O59" s="17"/>
      <c r="P59" s="17"/>
      <c r="Q59" s="17"/>
    </row>
    <row r="60" spans="1:17" ht="24.75" customHeight="1" x14ac:dyDescent="0.25">
      <c r="A60" s="57" t="s">
        <v>18</v>
      </c>
      <c r="B60" s="61" t="s">
        <v>221</v>
      </c>
      <c r="C60" s="62">
        <v>1</v>
      </c>
      <c r="D60" s="62">
        <v>2</v>
      </c>
      <c r="E60" s="62">
        <v>5</v>
      </c>
      <c r="F60" s="62">
        <v>1</v>
      </c>
      <c r="G60" s="62">
        <v>5</v>
      </c>
      <c r="H60" s="62">
        <v>5</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Flers</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Conduite d'équipement d'usinage </v>
      </c>
      <c r="C69" s="63">
        <f>IF(N69=". ",0,IF(AND(N69&gt;0,N69&lt;5),"ND",N69))</f>
        <v>11</v>
      </c>
      <c r="D69" s="58">
        <f>IF(O69=". ",0,IF(AND(O69&gt;0,O69&lt;5),"ND",O69))</f>
        <v>19</v>
      </c>
      <c r="E69" s="64">
        <f t="shared" ref="E69:E78" si="9">IF(P69=". ",0,P69)</f>
        <v>62</v>
      </c>
      <c r="F69" s="65">
        <f>IF(OR(R69=0,R69=". "),"-",IF(P69=". ",0,P69)/R69-1)</f>
        <v>0.51219512195121952</v>
      </c>
      <c r="G69" s="58">
        <f>IF(Q69=". ",0,Q69)</f>
        <v>4</v>
      </c>
      <c r="H69" s="66">
        <f>IF(OR(S69=0,S69=". "),"-",IF(P69=". ",0,P69)/S69)</f>
        <v>5.6363636363636367</v>
      </c>
      <c r="L69" s="17"/>
      <c r="M69" s="17" t="s">
        <v>202</v>
      </c>
      <c r="N69" s="17">
        <v>11</v>
      </c>
      <c r="O69" s="17">
        <v>19</v>
      </c>
      <c r="P69" s="17">
        <v>62</v>
      </c>
      <c r="Q69" s="17">
        <v>4</v>
      </c>
      <c r="R69" s="17">
        <v>41</v>
      </c>
      <c r="S69" s="17">
        <v>11</v>
      </c>
    </row>
    <row r="70" spans="1:19" ht="24.75" customHeight="1" x14ac:dyDescent="0.25">
      <c r="A70" s="57" t="s">
        <v>27</v>
      </c>
      <c r="B70" s="61" t="str">
        <f t="shared" si="8"/>
        <v xml:space="preserve">Électricité bâtiment </v>
      </c>
      <c r="C70" s="67">
        <f t="shared" ref="C70:D78" si="10">IF(N70=". ",0,IF(AND(N70&gt;0,N70&lt;5),"ND",N70))</f>
        <v>16</v>
      </c>
      <c r="D70" s="68">
        <f t="shared" si="10"/>
        <v>30</v>
      </c>
      <c r="E70" s="69">
        <f t="shared" si="9"/>
        <v>45</v>
      </c>
      <c r="F70" s="70">
        <f t="shared" ref="F70:F78" si="11">IF(OR(R70=0,R70=". "),"-",IF(P70=". ",0,P70)/R70-1)</f>
        <v>2.2142857142857144</v>
      </c>
      <c r="G70" s="68">
        <f t="shared" ref="G70:G78" si="12">IF(Q70=". ",0,Q70)</f>
        <v>1</v>
      </c>
      <c r="H70" s="71">
        <f t="shared" ref="H70:H78" si="13">IF(OR(S70=0,S70=". "),"-",IF(P70=". ",0,P70)/S70)</f>
        <v>1.4516129032258065</v>
      </c>
      <c r="L70" s="17"/>
      <c r="M70" s="17" t="s">
        <v>232</v>
      </c>
      <c r="N70" s="17">
        <v>16</v>
      </c>
      <c r="O70" s="17">
        <v>30</v>
      </c>
      <c r="P70" s="17">
        <v>45</v>
      </c>
      <c r="Q70" s="17">
        <v>1</v>
      </c>
      <c r="R70" s="17">
        <v>14</v>
      </c>
      <c r="S70" s="17">
        <v>31</v>
      </c>
    </row>
    <row r="71" spans="1:19" ht="24.75" customHeight="1" x14ac:dyDescent="0.25">
      <c r="A71" s="57" t="s">
        <v>25</v>
      </c>
      <c r="B71" s="61" t="str">
        <f t="shared" si="8"/>
        <v xml:space="preserve">Préparation du gros oeuvre et des travaux publics </v>
      </c>
      <c r="C71" s="67">
        <f t="shared" si="10"/>
        <v>28</v>
      </c>
      <c r="D71" s="68">
        <f t="shared" si="10"/>
        <v>48</v>
      </c>
      <c r="E71" s="69">
        <f t="shared" si="9"/>
        <v>88</v>
      </c>
      <c r="F71" s="70">
        <f t="shared" si="11"/>
        <v>1.4444444444444446</v>
      </c>
      <c r="G71" s="68">
        <f t="shared" si="12"/>
        <v>3</v>
      </c>
      <c r="H71" s="71">
        <f t="shared" si="13"/>
        <v>1.1578947368421053</v>
      </c>
      <c r="L71" s="17"/>
      <c r="M71" s="17" t="s">
        <v>219</v>
      </c>
      <c r="N71" s="17">
        <v>28</v>
      </c>
      <c r="O71" s="17">
        <v>48</v>
      </c>
      <c r="P71" s="17">
        <v>88</v>
      </c>
      <c r="Q71" s="17">
        <v>3</v>
      </c>
      <c r="R71" s="17">
        <v>36</v>
      </c>
      <c r="S71" s="17">
        <v>76</v>
      </c>
    </row>
    <row r="72" spans="1:19" ht="24.75" customHeight="1" x14ac:dyDescent="0.25">
      <c r="A72" s="57" t="s">
        <v>24</v>
      </c>
      <c r="B72" s="61" t="str">
        <f t="shared" si="8"/>
        <v xml:space="preserve">Intervention technique en méthodes et industrialisation </v>
      </c>
      <c r="C72" s="67">
        <f t="shared" si="10"/>
        <v>36</v>
      </c>
      <c r="D72" s="68">
        <f t="shared" si="10"/>
        <v>64</v>
      </c>
      <c r="E72" s="69">
        <f t="shared" si="9"/>
        <v>31</v>
      </c>
      <c r="F72" s="70">
        <f t="shared" si="11"/>
        <v>1.8181818181818183</v>
      </c>
      <c r="G72" s="68">
        <f t="shared" si="12"/>
        <v>1</v>
      </c>
      <c r="H72" s="71">
        <f t="shared" si="13"/>
        <v>0.41891891891891891</v>
      </c>
      <c r="L72" s="17"/>
      <c r="M72" s="17" t="s">
        <v>208</v>
      </c>
      <c r="N72" s="17">
        <v>36</v>
      </c>
      <c r="O72" s="17">
        <v>64</v>
      </c>
      <c r="P72" s="17">
        <v>31</v>
      </c>
      <c r="Q72" s="17">
        <v>1</v>
      </c>
      <c r="R72" s="17">
        <v>11</v>
      </c>
      <c r="S72" s="17">
        <v>74</v>
      </c>
    </row>
    <row r="73" spans="1:19" ht="24.75" customHeight="1" x14ac:dyDescent="0.25">
      <c r="A73" s="57" t="s">
        <v>23</v>
      </c>
      <c r="B73" s="61" t="str">
        <f t="shared" si="8"/>
        <v xml:space="preserve">Conduite de transport de marchandises sur longue distance </v>
      </c>
      <c r="C73" s="67">
        <f t="shared" si="10"/>
        <v>36</v>
      </c>
      <c r="D73" s="68">
        <f t="shared" si="10"/>
        <v>73</v>
      </c>
      <c r="E73" s="69">
        <f t="shared" si="9"/>
        <v>189</v>
      </c>
      <c r="F73" s="70">
        <f t="shared" si="11"/>
        <v>1.25</v>
      </c>
      <c r="G73" s="68">
        <f t="shared" si="12"/>
        <v>9</v>
      </c>
      <c r="H73" s="71">
        <f t="shared" si="13"/>
        <v>2.1477272727272729</v>
      </c>
      <c r="L73" s="17"/>
      <c r="M73" s="17" t="s">
        <v>196</v>
      </c>
      <c r="N73" s="17">
        <v>36</v>
      </c>
      <c r="O73" s="17">
        <v>73</v>
      </c>
      <c r="P73" s="17">
        <v>189</v>
      </c>
      <c r="Q73" s="17">
        <v>9</v>
      </c>
      <c r="R73" s="17">
        <v>84</v>
      </c>
      <c r="S73" s="17">
        <v>88</v>
      </c>
    </row>
    <row r="74" spans="1:19" ht="24.75" customHeight="1" x14ac:dyDescent="0.25">
      <c r="A74" s="57" t="s">
        <v>22</v>
      </c>
      <c r="B74" s="61" t="str">
        <f t="shared" si="8"/>
        <v xml:space="preserve">Personnel de cuisine </v>
      </c>
      <c r="C74" s="67">
        <f t="shared" si="10"/>
        <v>32</v>
      </c>
      <c r="D74" s="68">
        <f t="shared" si="10"/>
        <v>66</v>
      </c>
      <c r="E74" s="69">
        <f t="shared" si="9"/>
        <v>112</v>
      </c>
      <c r="F74" s="70">
        <f t="shared" si="11"/>
        <v>-8.9430894308943132E-2</v>
      </c>
      <c r="G74" s="68">
        <f t="shared" si="12"/>
        <v>6</v>
      </c>
      <c r="H74" s="71">
        <f t="shared" si="13"/>
        <v>1.1546391752577319</v>
      </c>
      <c r="L74" s="17"/>
      <c r="M74" s="17" t="s">
        <v>193</v>
      </c>
      <c r="N74" s="17">
        <v>32</v>
      </c>
      <c r="O74" s="17">
        <v>66</v>
      </c>
      <c r="P74" s="17">
        <v>112</v>
      </c>
      <c r="Q74" s="17">
        <v>6</v>
      </c>
      <c r="R74" s="17">
        <v>123</v>
      </c>
      <c r="S74" s="17">
        <v>97</v>
      </c>
    </row>
    <row r="75" spans="1:19" ht="24.75" customHeight="1" x14ac:dyDescent="0.25">
      <c r="A75" s="57" t="s">
        <v>21</v>
      </c>
      <c r="B75" s="61" t="str">
        <f t="shared" si="8"/>
        <v xml:space="preserve">Formation professionnelle </v>
      </c>
      <c r="C75" s="67">
        <f t="shared" si="10"/>
        <v>15</v>
      </c>
      <c r="D75" s="68">
        <f t="shared" si="10"/>
        <v>31</v>
      </c>
      <c r="E75" s="69">
        <f t="shared" si="9"/>
        <v>15</v>
      </c>
      <c r="F75" s="70">
        <f t="shared" si="11"/>
        <v>0.5</v>
      </c>
      <c r="G75" s="68">
        <f t="shared" si="12"/>
        <v>1</v>
      </c>
      <c r="H75" s="71">
        <f t="shared" si="13"/>
        <v>0.9375</v>
      </c>
      <c r="L75" s="17"/>
      <c r="M75" s="17" t="s">
        <v>235</v>
      </c>
      <c r="N75" s="17">
        <v>15</v>
      </c>
      <c r="O75" s="17">
        <v>31</v>
      </c>
      <c r="P75" s="17">
        <v>15</v>
      </c>
      <c r="Q75" s="17">
        <v>1</v>
      </c>
      <c r="R75" s="17">
        <v>10</v>
      </c>
      <c r="S75" s="17">
        <v>16</v>
      </c>
    </row>
    <row r="76" spans="1:19" ht="24.75" customHeight="1" x14ac:dyDescent="0.25">
      <c r="A76" s="57" t="s">
        <v>20</v>
      </c>
      <c r="B76" s="61" t="str">
        <f t="shared" si="8"/>
        <v xml:space="preserve">Coiffure </v>
      </c>
      <c r="C76" s="67">
        <f t="shared" si="10"/>
        <v>13</v>
      </c>
      <c r="D76" s="68">
        <f t="shared" si="10"/>
        <v>24</v>
      </c>
      <c r="E76" s="69">
        <f t="shared" si="9"/>
        <v>24</v>
      </c>
      <c r="F76" s="70">
        <f t="shared" si="11"/>
        <v>0.14285714285714279</v>
      </c>
      <c r="G76" s="68">
        <f t="shared" si="12"/>
        <v>3</v>
      </c>
      <c r="H76" s="71">
        <f t="shared" si="13"/>
        <v>0.72727272727272729</v>
      </c>
      <c r="L76" s="17"/>
      <c r="M76" s="17" t="s">
        <v>227</v>
      </c>
      <c r="N76" s="17">
        <v>13</v>
      </c>
      <c r="O76" s="17">
        <v>24</v>
      </c>
      <c r="P76" s="17">
        <v>24</v>
      </c>
      <c r="Q76" s="17">
        <v>3</v>
      </c>
      <c r="R76" s="17">
        <v>21</v>
      </c>
      <c r="S76" s="17">
        <v>33</v>
      </c>
    </row>
    <row r="77" spans="1:19" ht="24.75" customHeight="1" x14ac:dyDescent="0.25">
      <c r="A77" s="57" t="s">
        <v>19</v>
      </c>
      <c r="B77" s="61" t="str">
        <f t="shared" si="8"/>
        <v xml:space="preserve">Soins d'hygiène, de confort du patient </v>
      </c>
      <c r="C77" s="67">
        <f t="shared" si="10"/>
        <v>16</v>
      </c>
      <c r="D77" s="68">
        <f t="shared" si="10"/>
        <v>51</v>
      </c>
      <c r="E77" s="69">
        <f t="shared" si="9"/>
        <v>117</v>
      </c>
      <c r="F77" s="70">
        <f t="shared" si="11"/>
        <v>4.4642857142857206E-2</v>
      </c>
      <c r="G77" s="68">
        <f t="shared" si="12"/>
        <v>11</v>
      </c>
      <c r="H77" s="71">
        <f t="shared" si="13"/>
        <v>1.625</v>
      </c>
      <c r="L77" s="17"/>
      <c r="M77" s="17" t="s">
        <v>225</v>
      </c>
      <c r="N77" s="17">
        <v>16</v>
      </c>
      <c r="O77" s="17">
        <v>51</v>
      </c>
      <c r="P77" s="17">
        <v>117</v>
      </c>
      <c r="Q77" s="17">
        <v>11</v>
      </c>
      <c r="R77" s="17">
        <v>112</v>
      </c>
      <c r="S77" s="17">
        <v>72</v>
      </c>
    </row>
    <row r="78" spans="1:19" ht="24.75" customHeight="1" x14ac:dyDescent="0.25">
      <c r="A78" s="57" t="s">
        <v>18</v>
      </c>
      <c r="B78" s="61" t="str">
        <f t="shared" si="8"/>
        <v xml:space="preserve">Maintenance informatique et bureautique </v>
      </c>
      <c r="C78" s="67">
        <f t="shared" si="10"/>
        <v>17</v>
      </c>
      <c r="D78" s="68">
        <f t="shared" si="10"/>
        <v>22</v>
      </c>
      <c r="E78" s="69">
        <f t="shared" si="9"/>
        <v>4</v>
      </c>
      <c r="F78" s="70">
        <f t="shared" si="11"/>
        <v>3</v>
      </c>
      <c r="G78" s="68">
        <f t="shared" si="12"/>
        <v>0</v>
      </c>
      <c r="H78" s="71">
        <f t="shared" si="13"/>
        <v>0.25</v>
      </c>
      <c r="L78" s="17"/>
      <c r="M78" s="17" t="s">
        <v>221</v>
      </c>
      <c r="N78" s="17">
        <v>17</v>
      </c>
      <c r="O78" s="17">
        <v>22</v>
      </c>
      <c r="P78" s="17">
        <v>4</v>
      </c>
      <c r="Q78" s="17" t="s">
        <v>95</v>
      </c>
      <c r="R78" s="17">
        <v>1</v>
      </c>
      <c r="S78" s="17">
        <v>16</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39" priority="6" operator="equal">
      <formula>5</formula>
    </cfRule>
    <cfRule type="cellIs" dxfId="38" priority="7" operator="equal">
      <formula>4</formula>
    </cfRule>
    <cfRule type="cellIs" dxfId="37" priority="8" operator="equal">
      <formula>3</formula>
    </cfRule>
    <cfRule type="cellIs" dxfId="36" priority="9" operator="equal">
      <formula>2</formula>
    </cfRule>
    <cfRule type="cellIs" dxfId="35" priority="10" operator="equal">
      <formula>1</formula>
    </cfRule>
  </conditionalFormatting>
  <conditionalFormatting sqref="F51:F60">
    <cfRule type="cellIs" dxfId="34" priority="1" operator="equal">
      <formula>5</formula>
    </cfRule>
    <cfRule type="cellIs" dxfId="33" priority="2" operator="equal">
      <formula>4</formula>
    </cfRule>
    <cfRule type="cellIs" dxfId="32" priority="3" operator="equal">
      <formula>3</formula>
    </cfRule>
    <cfRule type="cellIs" dxfId="31" priority="4" operator="equal">
      <formula>2</formula>
    </cfRule>
    <cfRule type="cellIs" dxfId="30" priority="5" operator="equal">
      <formula>1</formula>
    </cfRule>
  </conditionalFormatting>
  <pageMargins left="0.25" right="0.25" top="0.75" bottom="0.75" header="0.3" footer="0.3"/>
  <pageSetup paperSize="9" orientation="portrait"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163</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14</v>
      </c>
      <c r="N17" s="5">
        <v>3</v>
      </c>
      <c r="O17" s="5">
        <v>4</v>
      </c>
      <c r="P17" s="5">
        <v>8</v>
      </c>
      <c r="Q17" s="5">
        <v>1</v>
      </c>
      <c r="R17" s="22">
        <f>Q17/SUM(M17:Q17)+0.0000001</f>
        <v>3.3333433333333336E-2</v>
      </c>
      <c r="S17" s="11" t="s">
        <v>3</v>
      </c>
      <c r="T17" s="17">
        <v>1</v>
      </c>
      <c r="U17" s="21">
        <f>LARGE($R$17:$R$30,T17)</f>
        <v>0.40625099999999997</v>
      </c>
      <c r="V17" s="17" t="str">
        <f>VLOOKUP(U17,$R$17:$S$30,2,FALSE)</f>
        <v>Santé</v>
      </c>
      <c r="W17" s="41">
        <f>VLOOKUP(VLOOKUP(V17,$T$2:$U$15,2,FALSE),$L$17:$Q$31,2,FALSE)</f>
        <v>6</v>
      </c>
      <c r="X17" s="41">
        <f>VLOOKUP(VLOOKUP(V17,$T$2:$U$15,2,FALSE),$L$17:$Q$31,3,FALSE)</f>
        <v>1</v>
      </c>
      <c r="Y17" s="41">
        <f>VLOOKUP(VLOOKUP(V17,$T$2:$U$15,2,FALSE),$L$17:$Q$31,4,FALSE)</f>
        <v>0</v>
      </c>
      <c r="Z17" s="41">
        <f t="shared" ref="Z17:Z30" si="0">VLOOKUP(VLOOKUP(V17,$T$2:$U$15,2,FALSE),$L$17:$Q$31,5,FALSE)</f>
        <v>12</v>
      </c>
      <c r="AA17" s="41">
        <f t="shared" ref="AA17:AA30" si="1">VLOOKUP(VLOOKUP(V17,$T$2:$U$15,2,FALSE),$L$17:$Q$31,6,FALSE)</f>
        <v>13</v>
      </c>
      <c r="AG17" s="25"/>
      <c r="AH17" s="25"/>
      <c r="AI17" s="25"/>
    </row>
    <row r="18" spans="1:35" x14ac:dyDescent="0.25">
      <c r="A18" s="94"/>
      <c r="B18" s="94"/>
      <c r="C18" s="94"/>
      <c r="D18" s="94"/>
      <c r="E18" s="94"/>
      <c r="F18" s="94"/>
      <c r="G18" s="94"/>
      <c r="H18" s="94"/>
      <c r="I18" s="25"/>
      <c r="J18" s="25"/>
      <c r="K18" s="11"/>
      <c r="L18" s="17" t="s">
        <v>80</v>
      </c>
      <c r="M18" s="17">
        <v>14</v>
      </c>
      <c r="N18" s="17">
        <v>0</v>
      </c>
      <c r="O18" s="17">
        <v>0</v>
      </c>
      <c r="P18" s="17">
        <v>5</v>
      </c>
      <c r="Q18" s="17">
        <v>0</v>
      </c>
      <c r="R18" s="22">
        <f>Q18/SUM(M18:Q18)+0.0000002</f>
        <v>1.9999999999999999E-7</v>
      </c>
      <c r="S18" s="11" t="s">
        <v>4</v>
      </c>
      <c r="T18" s="17">
        <v>2</v>
      </c>
      <c r="U18" s="21">
        <f t="shared" ref="U18:U30" si="2">LARGE($R$17:$R$30,T18)</f>
        <v>0.31818311818181816</v>
      </c>
      <c r="V18" s="17" t="str">
        <f t="shared" ref="V18:V30" si="3">VLOOKUP(U18,$R$17:$S$30,2,FALSE)</f>
        <v>Support à l'entreprise</v>
      </c>
      <c r="W18" s="41">
        <f>VLOOKUP(VLOOKUP(V18,$T$2:$U$15,2,FALSE),$L$17:$Q$30,2,FALSE)</f>
        <v>4</v>
      </c>
      <c r="X18" s="41">
        <f t="shared" ref="X18:X30" si="4">VLOOKUP(VLOOKUP(V18,$T$2:$U$15,2,FALSE),$L$17:$Q$30,3,FALSE)</f>
        <v>8</v>
      </c>
      <c r="Y18" s="41">
        <f t="shared" ref="Y18:Y30" si="5">VLOOKUP(VLOOKUP(V18,$T$2:$U$15,2,FALSE),$L$17:$Q$30,4,FALSE)</f>
        <v>6</v>
      </c>
      <c r="Z18" s="41">
        <f t="shared" si="0"/>
        <v>12</v>
      </c>
      <c r="AA18" s="41">
        <f t="shared" si="1"/>
        <v>14</v>
      </c>
      <c r="AG18" s="25"/>
      <c r="AH18" s="25"/>
      <c r="AI18" s="25"/>
    </row>
    <row r="19" spans="1:35" ht="9.75" customHeight="1" x14ac:dyDescent="0.25">
      <c r="A19" s="94"/>
      <c r="B19" s="94"/>
      <c r="C19" s="94"/>
      <c r="D19" s="94"/>
      <c r="E19" s="94"/>
      <c r="F19" s="94"/>
      <c r="G19" s="94"/>
      <c r="H19" s="94"/>
      <c r="I19" s="25"/>
      <c r="J19" s="25"/>
      <c r="K19" s="11"/>
      <c r="L19" s="17" t="s">
        <v>81</v>
      </c>
      <c r="M19" s="17">
        <v>13</v>
      </c>
      <c r="N19" s="17">
        <v>1</v>
      </c>
      <c r="O19" s="17">
        <v>1</v>
      </c>
      <c r="P19" s="17">
        <v>4</v>
      </c>
      <c r="Q19" s="17">
        <v>6</v>
      </c>
      <c r="R19" s="22">
        <f>Q19/SUM(M19:Q19)+0.0000003</f>
        <v>0.2400003</v>
      </c>
      <c r="S19" s="11" t="s">
        <v>5</v>
      </c>
      <c r="T19" s="17">
        <v>3</v>
      </c>
      <c r="U19" s="21">
        <f t="shared" si="2"/>
        <v>0.28169124084507041</v>
      </c>
      <c r="V19" s="17" t="str">
        <f t="shared" si="3"/>
        <v>Services à la personne et à la collectivité</v>
      </c>
      <c r="W19" s="41">
        <f t="shared" ref="W19:W30" si="6">VLOOKUP(VLOOKUP(V19,$T$2:$U$15,2,FALSE),$L$17:$Q$30,2,FALSE)</f>
        <v>26</v>
      </c>
      <c r="X19" s="41">
        <f t="shared" si="4"/>
        <v>6</v>
      </c>
      <c r="Y19" s="41">
        <f t="shared" si="5"/>
        <v>10</v>
      </c>
      <c r="Z19" s="41">
        <f t="shared" si="0"/>
        <v>9</v>
      </c>
      <c r="AA19" s="41">
        <f t="shared" si="1"/>
        <v>20</v>
      </c>
      <c r="AG19" s="25"/>
      <c r="AH19" s="25"/>
      <c r="AI19" s="25"/>
    </row>
    <row r="20" spans="1:35" ht="18.75" customHeight="1" x14ac:dyDescent="0.25">
      <c r="E20" s="19"/>
      <c r="I20" s="25"/>
      <c r="J20" s="25"/>
      <c r="K20" s="11"/>
      <c r="L20" s="17" t="s">
        <v>82</v>
      </c>
      <c r="M20" s="17">
        <v>17</v>
      </c>
      <c r="N20" s="17">
        <v>5</v>
      </c>
      <c r="O20" s="17">
        <v>3</v>
      </c>
      <c r="P20" s="17">
        <v>7</v>
      </c>
      <c r="Q20" s="17">
        <v>7</v>
      </c>
      <c r="R20" s="22">
        <f>Q20/SUM(M20:Q20)+0.0000004</f>
        <v>0.1794875794871795</v>
      </c>
      <c r="S20" s="11" t="s">
        <v>6</v>
      </c>
      <c r="T20" s="17">
        <v>4</v>
      </c>
      <c r="U20" s="21">
        <f t="shared" si="2"/>
        <v>0.2400003</v>
      </c>
      <c r="V20" s="17" t="str">
        <f t="shared" si="3"/>
        <v>Banque, assurance, immobilier</v>
      </c>
      <c r="W20" s="41">
        <f t="shared" si="6"/>
        <v>13</v>
      </c>
      <c r="X20" s="41">
        <f t="shared" si="4"/>
        <v>1</v>
      </c>
      <c r="Y20" s="41">
        <f t="shared" si="5"/>
        <v>1</v>
      </c>
      <c r="Z20" s="41">
        <f t="shared" si="0"/>
        <v>4</v>
      </c>
      <c r="AA20" s="41">
        <f t="shared" si="1"/>
        <v>6</v>
      </c>
      <c r="AG20" s="25"/>
      <c r="AH20" s="25"/>
      <c r="AI20" s="25"/>
    </row>
    <row r="21" spans="1:35" ht="16.5" customHeight="1" x14ac:dyDescent="0.3">
      <c r="B21" s="46" t="s">
        <v>179</v>
      </c>
      <c r="E21" s="19"/>
      <c r="I21" s="25"/>
      <c r="J21" s="25"/>
      <c r="K21" s="11"/>
      <c r="L21" s="17" t="s">
        <v>83</v>
      </c>
      <c r="M21" s="17">
        <v>14</v>
      </c>
      <c r="N21" s="17">
        <v>2</v>
      </c>
      <c r="O21" s="17">
        <v>0</v>
      </c>
      <c r="P21" s="17">
        <v>5</v>
      </c>
      <c r="Q21" s="17">
        <v>2</v>
      </c>
      <c r="R21" s="22">
        <f>Q21/SUM(M21:Q21)+0.0000005</f>
        <v>8.6957021739130433E-2</v>
      </c>
      <c r="S21" s="11" t="s">
        <v>7</v>
      </c>
      <c r="T21" s="17">
        <v>5</v>
      </c>
      <c r="U21" s="21">
        <f t="shared" si="2"/>
        <v>0.21621761621621624</v>
      </c>
      <c r="V21" s="17" t="str">
        <f t="shared" si="3"/>
        <v>Transport et logistique</v>
      </c>
      <c r="W21" s="41">
        <f t="shared" si="6"/>
        <v>14</v>
      </c>
      <c r="X21" s="41">
        <f t="shared" si="4"/>
        <v>6</v>
      </c>
      <c r="Y21" s="41">
        <f t="shared" si="5"/>
        <v>0</v>
      </c>
      <c r="Z21" s="41">
        <f t="shared" si="0"/>
        <v>9</v>
      </c>
      <c r="AA21" s="41">
        <f t="shared" si="1"/>
        <v>8</v>
      </c>
      <c r="AG21" s="25"/>
      <c r="AH21" s="25"/>
      <c r="AI21" s="25"/>
    </row>
    <row r="22" spans="1:35" ht="16.5" customHeight="1" x14ac:dyDescent="0.25">
      <c r="E22" s="19"/>
      <c r="I22" s="25"/>
      <c r="J22" s="25"/>
      <c r="K22" s="11"/>
      <c r="L22" s="17" t="s">
        <v>84</v>
      </c>
      <c r="M22" s="17">
        <v>3</v>
      </c>
      <c r="N22" s="17">
        <v>6</v>
      </c>
      <c r="O22" s="17">
        <v>13</v>
      </c>
      <c r="P22" s="17">
        <v>12</v>
      </c>
      <c r="Q22" s="17">
        <v>4</v>
      </c>
      <c r="R22" s="22">
        <f>Q22/SUM(M22:Q22)+0.0000006</f>
        <v>0.10526375789473684</v>
      </c>
      <c r="S22" s="11" t="s">
        <v>8</v>
      </c>
      <c r="T22" s="17">
        <v>6</v>
      </c>
      <c r="U22" s="21">
        <f t="shared" si="2"/>
        <v>0.1794875794871795</v>
      </c>
      <c r="V22" s="17" t="str">
        <f t="shared" si="3"/>
        <v>Commerce, vente et grande distribution</v>
      </c>
      <c r="W22" s="41">
        <f t="shared" si="6"/>
        <v>17</v>
      </c>
      <c r="X22" s="41">
        <f t="shared" si="4"/>
        <v>5</v>
      </c>
      <c r="Y22" s="41">
        <f t="shared" si="5"/>
        <v>3</v>
      </c>
      <c r="Z22" s="41">
        <f t="shared" si="0"/>
        <v>7</v>
      </c>
      <c r="AA22" s="41">
        <f t="shared" si="1"/>
        <v>7</v>
      </c>
      <c r="AG22" s="25"/>
      <c r="AH22" s="25"/>
      <c r="AI22" s="25"/>
    </row>
    <row r="23" spans="1:35" ht="16.5" customHeight="1" x14ac:dyDescent="0.25">
      <c r="B23" t="s">
        <v>114</v>
      </c>
      <c r="H23" s="95"/>
      <c r="I23" s="25"/>
      <c r="J23" s="25"/>
      <c r="K23" s="11"/>
      <c r="L23" s="17" t="s">
        <v>85</v>
      </c>
      <c r="M23" s="17">
        <v>14</v>
      </c>
      <c r="N23" s="17">
        <v>4</v>
      </c>
      <c r="O23" s="17">
        <v>5</v>
      </c>
      <c r="P23" s="17">
        <v>7</v>
      </c>
      <c r="Q23" s="17">
        <v>0</v>
      </c>
      <c r="R23" s="22">
        <f>Q23/SUM(M23:Q23)+0.0000007</f>
        <v>6.9999999999999997E-7</v>
      </c>
      <c r="S23" s="11" t="s">
        <v>9</v>
      </c>
      <c r="T23" s="17">
        <v>7</v>
      </c>
      <c r="U23" s="21">
        <f t="shared" si="2"/>
        <v>0.11702207659574468</v>
      </c>
      <c r="V23" s="17" t="str">
        <f t="shared" si="3"/>
        <v>Industrie</v>
      </c>
      <c r="W23" s="41">
        <f t="shared" si="6"/>
        <v>39</v>
      </c>
      <c r="X23" s="41">
        <f t="shared" si="4"/>
        <v>5</v>
      </c>
      <c r="Y23" s="41">
        <f t="shared" si="5"/>
        <v>7</v>
      </c>
      <c r="Z23" s="41">
        <f t="shared" si="0"/>
        <v>32</v>
      </c>
      <c r="AA23" s="41">
        <f t="shared" si="1"/>
        <v>11</v>
      </c>
      <c r="AG23" s="25"/>
      <c r="AH23" s="25"/>
      <c r="AI23" s="25"/>
    </row>
    <row r="24" spans="1:35" ht="6.75" customHeight="1" x14ac:dyDescent="0.25">
      <c r="H24" s="95"/>
      <c r="I24" s="25"/>
      <c r="J24" s="25"/>
      <c r="K24" s="11"/>
      <c r="L24" s="17" t="s">
        <v>86</v>
      </c>
      <c r="M24" s="17">
        <v>39</v>
      </c>
      <c r="N24" s="17">
        <v>5</v>
      </c>
      <c r="O24" s="17">
        <v>7</v>
      </c>
      <c r="P24" s="17">
        <v>32</v>
      </c>
      <c r="Q24" s="17">
        <v>11</v>
      </c>
      <c r="R24" s="22">
        <f>Q24/SUM(M24:Q24)+0.0000008</f>
        <v>0.11702207659574468</v>
      </c>
      <c r="S24" s="11" t="s">
        <v>1</v>
      </c>
      <c r="T24" s="17">
        <v>8</v>
      </c>
      <c r="U24" s="21">
        <f t="shared" si="2"/>
        <v>0.10714375714285714</v>
      </c>
      <c r="V24" s="17" t="str">
        <f t="shared" si="3"/>
        <v>Installation et maintenance</v>
      </c>
      <c r="W24" s="41">
        <f t="shared" si="6"/>
        <v>6</v>
      </c>
      <c r="X24" s="41">
        <f t="shared" si="4"/>
        <v>1</v>
      </c>
      <c r="Y24" s="41">
        <f t="shared" si="5"/>
        <v>5</v>
      </c>
      <c r="Z24" s="41">
        <f t="shared" si="0"/>
        <v>13</v>
      </c>
      <c r="AA24" s="41">
        <f t="shared" si="1"/>
        <v>3</v>
      </c>
      <c r="AG24" s="25"/>
      <c r="AH24" s="25"/>
      <c r="AI24" s="25"/>
    </row>
    <row r="25" spans="1:35" ht="12.75" customHeight="1" x14ac:dyDescent="0.25">
      <c r="A25" s="9" t="s">
        <v>36</v>
      </c>
      <c r="B25" s="12" t="s">
        <v>115</v>
      </c>
      <c r="G25" s="33"/>
      <c r="H25" s="95"/>
      <c r="I25" s="25"/>
      <c r="J25" s="25"/>
      <c r="K25" s="11"/>
      <c r="L25" s="17" t="s">
        <v>87</v>
      </c>
      <c r="M25" s="17">
        <v>6</v>
      </c>
      <c r="N25" s="17">
        <v>1</v>
      </c>
      <c r="O25" s="17">
        <v>5</v>
      </c>
      <c r="P25" s="17">
        <v>13</v>
      </c>
      <c r="Q25" s="17">
        <v>3</v>
      </c>
      <c r="R25" s="22">
        <f>Q25/SUM(M25:Q25)+0.0000009</f>
        <v>0.10714375714285714</v>
      </c>
      <c r="S25" s="11" t="s">
        <v>10</v>
      </c>
      <c r="T25" s="17">
        <v>9</v>
      </c>
      <c r="U25" s="21">
        <f t="shared" si="2"/>
        <v>0.10526375789473684</v>
      </c>
      <c r="V25" s="17" t="str">
        <f t="shared" si="3"/>
        <v>Construction, bâtiment et travaux publics</v>
      </c>
      <c r="W25" s="41">
        <f t="shared" si="6"/>
        <v>3</v>
      </c>
      <c r="X25" s="41">
        <f t="shared" si="4"/>
        <v>6</v>
      </c>
      <c r="Y25" s="41">
        <f t="shared" si="5"/>
        <v>13</v>
      </c>
      <c r="Z25" s="41">
        <f t="shared" si="0"/>
        <v>12</v>
      </c>
      <c r="AA25" s="41">
        <f t="shared" si="1"/>
        <v>4</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6</v>
      </c>
      <c r="N26" s="17">
        <v>1</v>
      </c>
      <c r="O26" s="17">
        <v>0</v>
      </c>
      <c r="P26" s="17">
        <v>12</v>
      </c>
      <c r="Q26" s="17">
        <v>13</v>
      </c>
      <c r="R26" s="22">
        <f>Q26/SUM(M26:Q26)+0.000001</f>
        <v>0.40625099999999997</v>
      </c>
      <c r="S26" s="11" t="s">
        <v>11</v>
      </c>
      <c r="T26" s="17">
        <v>10</v>
      </c>
      <c r="U26" s="21">
        <f t="shared" si="2"/>
        <v>8.6957021739130433E-2</v>
      </c>
      <c r="V26" s="17" t="str">
        <f t="shared" si="3"/>
        <v>Communication, média et multimédia</v>
      </c>
      <c r="W26" s="41">
        <f t="shared" si="6"/>
        <v>14</v>
      </c>
      <c r="X26" s="41">
        <f t="shared" si="4"/>
        <v>2</v>
      </c>
      <c r="Y26" s="41">
        <f t="shared" si="5"/>
        <v>0</v>
      </c>
      <c r="Z26" s="41">
        <f t="shared" si="0"/>
        <v>5</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26</v>
      </c>
      <c r="N27" s="17">
        <v>6</v>
      </c>
      <c r="O27" s="17">
        <v>10</v>
      </c>
      <c r="P27" s="17">
        <v>9</v>
      </c>
      <c r="Q27" s="17">
        <v>20</v>
      </c>
      <c r="R27" s="22">
        <f>Q27/SUM(M27:Q27)+0.0000011</f>
        <v>0.28169124084507041</v>
      </c>
      <c r="S27" s="11" t="s">
        <v>12</v>
      </c>
      <c r="T27" s="17">
        <v>11</v>
      </c>
      <c r="U27" s="21">
        <f t="shared" si="2"/>
        <v>3.3333433333333336E-2</v>
      </c>
      <c r="V27" s="17" t="str">
        <f t="shared" si="3"/>
        <v>Agriculture et pêche, espaces naturels et espaces verts, soins aux animaux</v>
      </c>
      <c r="W27" s="41">
        <f t="shared" si="6"/>
        <v>14</v>
      </c>
      <c r="X27" s="41">
        <f t="shared" si="4"/>
        <v>3</v>
      </c>
      <c r="Y27" s="41">
        <f t="shared" si="5"/>
        <v>4</v>
      </c>
      <c r="Z27" s="41">
        <f t="shared" si="0"/>
        <v>8</v>
      </c>
      <c r="AA27" s="41">
        <f t="shared" si="1"/>
        <v>1</v>
      </c>
      <c r="AB27" s="17"/>
    </row>
    <row r="28" spans="1:35" s="5" customFormat="1" ht="14.25" customHeight="1" x14ac:dyDescent="0.25">
      <c r="C28" s="32"/>
      <c r="D28" s="32"/>
      <c r="E28" s="32"/>
      <c r="F28" s="32"/>
      <c r="G28" s="33"/>
      <c r="H28" s="33"/>
      <c r="K28" s="31"/>
      <c r="L28" s="17" t="s">
        <v>90</v>
      </c>
      <c r="M28" s="17">
        <v>20</v>
      </c>
      <c r="N28" s="17">
        <v>1</v>
      </c>
      <c r="O28" s="17">
        <v>1</v>
      </c>
      <c r="P28" s="17">
        <v>0</v>
      </c>
      <c r="Q28" s="17">
        <v>0</v>
      </c>
      <c r="R28" s="22">
        <f>Q28/SUM(M28:Q28)+0.0000012</f>
        <v>1.1999999999999999E-6</v>
      </c>
      <c r="S28" s="11" t="s">
        <v>13</v>
      </c>
      <c r="T28" s="17">
        <v>12</v>
      </c>
      <c r="U28" s="21">
        <f t="shared" si="2"/>
        <v>1.1999999999999999E-6</v>
      </c>
      <c r="V28" s="17" t="str">
        <f t="shared" si="3"/>
        <v>Spectacle</v>
      </c>
      <c r="W28" s="41">
        <f t="shared" si="6"/>
        <v>20</v>
      </c>
      <c r="X28" s="41">
        <f t="shared" si="4"/>
        <v>1</v>
      </c>
      <c r="Y28" s="41">
        <f t="shared" si="5"/>
        <v>1</v>
      </c>
      <c r="Z28" s="41">
        <f t="shared" si="0"/>
        <v>0</v>
      </c>
      <c r="AA28" s="41">
        <f t="shared" si="1"/>
        <v>0</v>
      </c>
      <c r="AB28" s="17"/>
    </row>
    <row r="29" spans="1:35" s="5" customFormat="1" ht="23.25" customHeight="1" x14ac:dyDescent="0.25">
      <c r="B29" s="31"/>
      <c r="C29" s="32"/>
      <c r="D29" s="32"/>
      <c r="E29" s="32"/>
      <c r="F29" s="32"/>
      <c r="G29" s="32"/>
      <c r="H29" s="38">
        <f>VLOOKUP(VLOOKUP(V17,$T$2:$U$15,2,FALSE),$L$32:$M$45,2,FALSE)/10</f>
        <v>2</v>
      </c>
      <c r="I29" s="39"/>
      <c r="K29" s="31"/>
      <c r="L29" s="17" t="s">
        <v>91</v>
      </c>
      <c r="M29" s="17">
        <v>4</v>
      </c>
      <c r="N29" s="17">
        <v>8</v>
      </c>
      <c r="O29" s="17">
        <v>6</v>
      </c>
      <c r="P29" s="17">
        <v>12</v>
      </c>
      <c r="Q29" s="17">
        <v>14</v>
      </c>
      <c r="R29" s="22">
        <f>Q29/SUM(M29:Q29)+0.0000013</f>
        <v>0.31818311818181816</v>
      </c>
      <c r="S29" s="11" t="s">
        <v>14</v>
      </c>
      <c r="T29" s="17">
        <v>13</v>
      </c>
      <c r="U29" s="21">
        <f t="shared" si="2"/>
        <v>6.9999999999999997E-7</v>
      </c>
      <c r="V29" s="17" t="str">
        <f t="shared" si="3"/>
        <v>Hôtellerie-restauration, tourisme, loisirs et animation</v>
      </c>
      <c r="W29" s="41">
        <f t="shared" si="6"/>
        <v>14</v>
      </c>
      <c r="X29" s="41">
        <f t="shared" si="4"/>
        <v>4</v>
      </c>
      <c r="Y29" s="41">
        <f t="shared" si="5"/>
        <v>5</v>
      </c>
      <c r="Z29" s="41">
        <f t="shared" si="0"/>
        <v>7</v>
      </c>
      <c r="AA29" s="41">
        <f t="shared" si="1"/>
        <v>0</v>
      </c>
      <c r="AB29" s="17"/>
    </row>
    <row r="30" spans="1:35" s="5" customFormat="1" ht="23.25" customHeight="1" x14ac:dyDescent="0.25">
      <c r="B30" s="31"/>
      <c r="C30" s="32"/>
      <c r="D30" s="32"/>
      <c r="E30" s="32"/>
      <c r="F30" s="32"/>
      <c r="G30" s="32"/>
      <c r="H30" s="38">
        <f t="shared" ref="H30:H42" si="7">VLOOKUP(VLOOKUP(V18,$T$2:$U$15,2,FALSE),$L$32:$M$45,2,FALSE)/10</f>
        <v>1.5</v>
      </c>
      <c r="I30" s="39"/>
      <c r="K30" s="31"/>
      <c r="L30" s="17" t="s">
        <v>92</v>
      </c>
      <c r="M30" s="17">
        <v>14</v>
      </c>
      <c r="N30" s="17">
        <v>6</v>
      </c>
      <c r="O30" s="17">
        <v>0</v>
      </c>
      <c r="P30" s="17">
        <v>9</v>
      </c>
      <c r="Q30" s="17">
        <v>8</v>
      </c>
      <c r="R30" s="22">
        <f>Q30/SUM(M30:Q30)+0.0000014</f>
        <v>0.21621761621621624</v>
      </c>
      <c r="S30" s="11" t="s">
        <v>15</v>
      </c>
      <c r="T30" s="17">
        <v>14</v>
      </c>
      <c r="U30" s="21">
        <f t="shared" si="2"/>
        <v>1.9999999999999999E-7</v>
      </c>
      <c r="V30" s="17" t="str">
        <f t="shared" si="3"/>
        <v>Arts et façonnage d'ouvrages d'art</v>
      </c>
      <c r="W30" s="41">
        <f t="shared" si="6"/>
        <v>14</v>
      </c>
      <c r="X30" s="41">
        <f t="shared" si="4"/>
        <v>0</v>
      </c>
      <c r="Y30" s="41">
        <f t="shared" si="5"/>
        <v>0</v>
      </c>
      <c r="Z30" s="41">
        <f t="shared" si="0"/>
        <v>5</v>
      </c>
      <c r="AA30" s="41">
        <f t="shared" si="1"/>
        <v>0</v>
      </c>
      <c r="AB30" s="17"/>
    </row>
    <row r="31" spans="1:35" s="5" customFormat="1" ht="23.25" customHeight="1" x14ac:dyDescent="0.25">
      <c r="H31" s="38">
        <f t="shared" si="7"/>
        <v>0.4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1.1000000000000001</v>
      </c>
      <c r="I32" s="39"/>
      <c r="L32" s="17" t="s">
        <v>79</v>
      </c>
      <c r="M32" s="17">
        <v>4</v>
      </c>
      <c r="N32" s="17"/>
      <c r="O32" s="17"/>
      <c r="P32" s="17"/>
      <c r="Q32" s="17"/>
      <c r="R32" s="17"/>
      <c r="S32" s="17"/>
      <c r="T32" s="17"/>
      <c r="U32" s="17"/>
      <c r="V32" s="17"/>
      <c r="W32" s="17"/>
      <c r="X32" s="17"/>
      <c r="Y32" s="17"/>
      <c r="Z32" s="17"/>
      <c r="AA32" s="17"/>
      <c r="AB32" s="17"/>
    </row>
    <row r="33" spans="2:28" s="5" customFormat="1" ht="23.25" customHeight="1" x14ac:dyDescent="0.25">
      <c r="H33" s="38">
        <f t="shared" si="7"/>
        <v>0.7</v>
      </c>
      <c r="I33" s="39"/>
      <c r="L33" s="17" t="s">
        <v>80</v>
      </c>
      <c r="M33" s="17">
        <v>-6</v>
      </c>
      <c r="N33" s="17"/>
      <c r="O33" s="17"/>
      <c r="P33" s="17"/>
      <c r="Q33" s="17"/>
      <c r="R33" s="17"/>
      <c r="S33" s="17"/>
      <c r="T33" s="17"/>
      <c r="U33" s="17"/>
      <c r="V33" s="17"/>
      <c r="W33" s="17"/>
      <c r="X33" s="17"/>
      <c r="Y33" s="17"/>
      <c r="Z33" s="17"/>
      <c r="AA33" s="17"/>
      <c r="AB33" s="17"/>
    </row>
    <row r="34" spans="2:28" s="5" customFormat="1" ht="23.25" customHeight="1" x14ac:dyDescent="0.25">
      <c r="H34" s="38">
        <f t="shared" si="7"/>
        <v>0.2</v>
      </c>
      <c r="I34" s="39"/>
      <c r="L34" s="17" t="s">
        <v>81</v>
      </c>
      <c r="M34" s="17">
        <v>11</v>
      </c>
      <c r="N34" s="17"/>
      <c r="O34" s="17"/>
      <c r="P34" s="17"/>
      <c r="Q34" s="17"/>
      <c r="R34" s="17"/>
      <c r="S34" s="17"/>
      <c r="T34" s="17"/>
      <c r="U34" s="17"/>
      <c r="V34" s="17"/>
      <c r="W34" s="17"/>
      <c r="X34" s="17"/>
      <c r="Y34" s="17"/>
      <c r="Z34" s="17"/>
      <c r="AA34" s="17"/>
      <c r="AB34" s="17"/>
    </row>
    <row r="35" spans="2:28" s="5" customFormat="1" ht="23.25" customHeight="1" x14ac:dyDescent="0.25">
      <c r="H35" s="38">
        <f t="shared" si="7"/>
        <v>0.3</v>
      </c>
      <c r="I35" s="39"/>
      <c r="L35" s="17" t="s">
        <v>82</v>
      </c>
      <c r="M35" s="17">
        <v>2</v>
      </c>
      <c r="N35" s="17"/>
      <c r="O35" s="17"/>
      <c r="P35" s="17"/>
      <c r="Q35" s="17"/>
      <c r="R35" s="17"/>
      <c r="S35" s="17"/>
      <c r="T35" s="17"/>
      <c r="U35" s="17"/>
      <c r="V35" s="17"/>
      <c r="W35" s="17"/>
      <c r="X35" s="17"/>
      <c r="Y35" s="17"/>
      <c r="Z35" s="17"/>
      <c r="AA35" s="17"/>
      <c r="AB35" s="17"/>
    </row>
    <row r="36" spans="2:28" s="5" customFormat="1" ht="23.25" customHeight="1" x14ac:dyDescent="0.25">
      <c r="H36" s="38">
        <f t="shared" si="7"/>
        <v>0.6</v>
      </c>
      <c r="I36" s="40"/>
      <c r="L36" s="17" t="s">
        <v>83</v>
      </c>
      <c r="M36" s="17">
        <v>-6</v>
      </c>
      <c r="N36" s="17"/>
      <c r="O36" s="17"/>
      <c r="P36" s="17"/>
      <c r="Q36" s="17"/>
      <c r="R36" s="17"/>
      <c r="S36" s="17"/>
      <c r="T36" s="17"/>
      <c r="U36" s="17"/>
      <c r="V36" s="17"/>
      <c r="W36" s="17"/>
      <c r="X36" s="17"/>
      <c r="Y36" s="17"/>
      <c r="Z36" s="17"/>
      <c r="AA36" s="17"/>
      <c r="AB36" s="17"/>
    </row>
    <row r="37" spans="2:28" s="5" customFormat="1" ht="23.25" customHeight="1" x14ac:dyDescent="0.25">
      <c r="H37" s="38">
        <f t="shared" si="7"/>
        <v>1.1000000000000001</v>
      </c>
      <c r="I37" s="40"/>
      <c r="L37" s="17" t="s">
        <v>84</v>
      </c>
      <c r="M37" s="17">
        <v>11</v>
      </c>
      <c r="N37" s="17"/>
      <c r="O37" s="17"/>
      <c r="P37" s="17"/>
      <c r="Q37" s="17"/>
      <c r="R37" s="17"/>
      <c r="S37" s="17"/>
      <c r="T37" s="17"/>
      <c r="U37" s="17"/>
      <c r="V37" s="17"/>
      <c r="W37" s="17"/>
      <c r="X37" s="17"/>
      <c r="Y37" s="17"/>
      <c r="Z37" s="17"/>
      <c r="AA37" s="17"/>
      <c r="AB37" s="17"/>
    </row>
    <row r="38" spans="2:28" s="5" customFormat="1" ht="23.25" customHeight="1" x14ac:dyDescent="0.25">
      <c r="H38" s="38">
        <f t="shared" si="7"/>
        <v>-0.6</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0.4</v>
      </c>
      <c r="I39" s="39"/>
      <c r="L39" s="17" t="s">
        <v>86</v>
      </c>
      <c r="M39" s="17">
        <v>3</v>
      </c>
      <c r="N39" s="17"/>
      <c r="O39" s="17"/>
      <c r="P39" s="17"/>
      <c r="Q39" s="17"/>
      <c r="R39" s="17"/>
      <c r="S39" s="17"/>
      <c r="T39" s="17"/>
      <c r="U39" s="17"/>
      <c r="V39" s="17"/>
      <c r="W39" s="17"/>
      <c r="X39" s="17"/>
      <c r="Y39" s="17"/>
      <c r="Z39" s="17"/>
      <c r="AA39" s="17"/>
      <c r="AB39" s="17"/>
    </row>
    <row r="40" spans="2:28" s="5" customFormat="1" ht="23.25" customHeight="1" x14ac:dyDescent="0.25">
      <c r="H40" s="38">
        <f t="shared" si="7"/>
        <v>-1.6</v>
      </c>
      <c r="I40" s="39"/>
      <c r="L40" s="17" t="s">
        <v>87</v>
      </c>
      <c r="M40" s="17">
        <v>6</v>
      </c>
      <c r="N40" s="17"/>
      <c r="O40" s="17"/>
      <c r="P40" s="17"/>
      <c r="Q40" s="17"/>
      <c r="R40" s="17"/>
      <c r="S40" s="17"/>
      <c r="T40" s="17"/>
      <c r="U40" s="17"/>
      <c r="V40" s="17"/>
      <c r="W40" s="17"/>
      <c r="X40" s="17"/>
      <c r="Y40" s="17"/>
      <c r="Z40" s="17"/>
      <c r="AA40" s="17"/>
      <c r="AB40" s="17"/>
    </row>
    <row r="41" spans="2:28" s="5" customFormat="1" ht="23.25" customHeight="1" x14ac:dyDescent="0.25">
      <c r="H41" s="38">
        <f t="shared" si="7"/>
        <v>0.7</v>
      </c>
      <c r="I41" s="39"/>
      <c r="L41" s="17" t="s">
        <v>88</v>
      </c>
      <c r="M41" s="17">
        <v>20</v>
      </c>
      <c r="N41" s="17"/>
      <c r="O41" s="17"/>
      <c r="P41" s="17"/>
      <c r="Q41" s="17"/>
      <c r="R41" s="17"/>
      <c r="S41" s="17"/>
      <c r="T41" s="17"/>
      <c r="U41" s="17"/>
      <c r="V41" s="17"/>
      <c r="W41" s="17"/>
      <c r="X41" s="17"/>
      <c r="Y41" s="17"/>
      <c r="Z41" s="17"/>
      <c r="AA41" s="17"/>
      <c r="AB41" s="17"/>
    </row>
    <row r="42" spans="2:28" s="5" customFormat="1" ht="23.25" customHeight="1" x14ac:dyDescent="0.25">
      <c r="H42" s="38">
        <f t="shared" si="7"/>
        <v>-0.6</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-16</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13 métiers. À l'inverse, 6 métiers ne semblent pas du tout en tension (indicateur inférieur à -1). Dans ce domaine, l'indicateur de tension est de 2.</v>
      </c>
      <c r="C45" s="96"/>
      <c r="D45" s="96"/>
      <c r="E45" s="96"/>
      <c r="F45" s="96"/>
      <c r="G45" s="96"/>
      <c r="H45" s="96"/>
      <c r="J45" s="36"/>
      <c r="K45" s="36"/>
      <c r="L45" s="17" t="s">
        <v>92</v>
      </c>
      <c r="M45" s="17">
        <v>7</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d'Alençon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214</v>
      </c>
      <c r="C51" s="60">
        <v>4</v>
      </c>
      <c r="D51" s="60">
        <v>1</v>
      </c>
      <c r="E51" s="60">
        <v>1</v>
      </c>
      <c r="F51" s="60">
        <v>5</v>
      </c>
      <c r="G51" s="60">
        <v>5</v>
      </c>
      <c r="H51" s="60">
        <v>1</v>
      </c>
      <c r="L51" s="17"/>
      <c r="M51" s="17"/>
      <c r="N51" s="17"/>
      <c r="O51" s="17"/>
      <c r="P51" s="17"/>
      <c r="Q51" s="17"/>
    </row>
    <row r="52" spans="1:17" ht="24.75" customHeight="1" x14ac:dyDescent="0.25">
      <c r="A52" s="57" t="s">
        <v>27</v>
      </c>
      <c r="B52" s="61" t="s">
        <v>277</v>
      </c>
      <c r="C52" s="62">
        <v>5</v>
      </c>
      <c r="D52" s="62">
        <v>1</v>
      </c>
      <c r="E52" s="62">
        <v>1</v>
      </c>
      <c r="F52" s="62">
        <v>1</v>
      </c>
      <c r="G52" s="62">
        <v>4</v>
      </c>
      <c r="H52" s="62">
        <v>1</v>
      </c>
      <c r="L52" s="17"/>
      <c r="M52" s="17"/>
      <c r="N52" s="17"/>
      <c r="O52" s="17"/>
      <c r="P52" s="17"/>
      <c r="Q52" s="17"/>
    </row>
    <row r="53" spans="1:17" ht="24.75" customHeight="1" x14ac:dyDescent="0.25">
      <c r="A53" s="57" t="s">
        <v>25</v>
      </c>
      <c r="B53" s="61" t="s">
        <v>193</v>
      </c>
      <c r="C53" s="62">
        <v>5</v>
      </c>
      <c r="D53" s="62">
        <v>5</v>
      </c>
      <c r="E53" s="62">
        <v>3</v>
      </c>
      <c r="F53" s="62">
        <v>3</v>
      </c>
      <c r="G53" s="62">
        <v>5</v>
      </c>
      <c r="H53" s="62">
        <v>2</v>
      </c>
      <c r="L53" s="17"/>
      <c r="M53" s="17"/>
      <c r="N53" s="17"/>
      <c r="O53" s="17"/>
      <c r="P53" s="17"/>
      <c r="Q53" s="17"/>
    </row>
    <row r="54" spans="1:17" ht="24.75" customHeight="1" x14ac:dyDescent="0.25">
      <c r="A54" s="57" t="s">
        <v>24</v>
      </c>
      <c r="B54" s="61" t="s">
        <v>194</v>
      </c>
      <c r="C54" s="62">
        <v>5</v>
      </c>
      <c r="D54" s="62">
        <v>4</v>
      </c>
      <c r="E54" s="62">
        <v>1</v>
      </c>
      <c r="F54" s="62">
        <v>3</v>
      </c>
      <c r="G54" s="62">
        <v>4</v>
      </c>
      <c r="H54" s="62">
        <v>3</v>
      </c>
      <c r="L54" s="17"/>
      <c r="M54" s="17"/>
      <c r="N54" s="17"/>
      <c r="O54" s="17"/>
      <c r="P54" s="17"/>
      <c r="Q54" s="17"/>
    </row>
    <row r="55" spans="1:17" ht="24.75" customHeight="1" x14ac:dyDescent="0.25">
      <c r="A55" s="57" t="s">
        <v>23</v>
      </c>
      <c r="B55" s="61" t="s">
        <v>234</v>
      </c>
      <c r="C55" s="62">
        <v>2</v>
      </c>
      <c r="D55" s="62">
        <v>4</v>
      </c>
      <c r="E55" s="62">
        <v>5</v>
      </c>
      <c r="F55" s="62">
        <v>3</v>
      </c>
      <c r="G55" s="62">
        <v>3</v>
      </c>
      <c r="H55" s="62">
        <v>5</v>
      </c>
      <c r="L55" s="17"/>
      <c r="M55" s="17"/>
      <c r="N55" s="17"/>
      <c r="O55" s="17"/>
      <c r="P55" s="17"/>
      <c r="Q55" s="17"/>
    </row>
    <row r="56" spans="1:17" ht="24.75" customHeight="1" x14ac:dyDescent="0.25">
      <c r="A56" s="57" t="s">
        <v>22</v>
      </c>
      <c r="B56" s="61" t="s">
        <v>199</v>
      </c>
      <c r="C56" s="62">
        <v>2</v>
      </c>
      <c r="D56" s="62">
        <v>5</v>
      </c>
      <c r="E56" s="62">
        <v>4</v>
      </c>
      <c r="F56" s="62">
        <v>2</v>
      </c>
      <c r="G56" s="62">
        <v>1</v>
      </c>
      <c r="H56" s="62">
        <v>2</v>
      </c>
      <c r="L56" s="17"/>
      <c r="M56" s="17"/>
      <c r="N56" s="17"/>
      <c r="O56" s="17"/>
      <c r="P56" s="17"/>
      <c r="Q56" s="17"/>
    </row>
    <row r="57" spans="1:17" ht="24.75" customHeight="1" x14ac:dyDescent="0.25">
      <c r="A57" s="57" t="s">
        <v>21</v>
      </c>
      <c r="B57" s="61" t="s">
        <v>192</v>
      </c>
      <c r="C57" s="62">
        <v>4</v>
      </c>
      <c r="D57" s="62">
        <v>4</v>
      </c>
      <c r="E57" s="62">
        <v>3</v>
      </c>
      <c r="F57" s="62">
        <v>3</v>
      </c>
      <c r="G57" s="62">
        <v>3</v>
      </c>
      <c r="H57" s="62">
        <v>3</v>
      </c>
      <c r="L57" s="17"/>
      <c r="M57" s="17"/>
      <c r="N57" s="17"/>
      <c r="O57" s="17"/>
      <c r="P57" s="17"/>
      <c r="Q57" s="17"/>
    </row>
    <row r="58" spans="1:17" ht="24.75" customHeight="1" x14ac:dyDescent="0.25">
      <c r="A58" s="57" t="s">
        <v>20</v>
      </c>
      <c r="B58" s="61" t="s">
        <v>196</v>
      </c>
      <c r="C58" s="62">
        <v>3</v>
      </c>
      <c r="D58" s="62">
        <v>4</v>
      </c>
      <c r="E58" s="62">
        <v>3</v>
      </c>
      <c r="F58" s="62">
        <v>5</v>
      </c>
      <c r="G58" s="62">
        <v>4</v>
      </c>
      <c r="H58" s="62">
        <v>3</v>
      </c>
      <c r="L58" s="17"/>
      <c r="M58" s="17"/>
      <c r="N58" s="17"/>
      <c r="O58" s="17"/>
      <c r="P58" s="17"/>
      <c r="Q58" s="17"/>
    </row>
    <row r="59" spans="1:17" ht="24.75" customHeight="1" x14ac:dyDescent="0.25">
      <c r="A59" s="57" t="s">
        <v>19</v>
      </c>
      <c r="B59" s="61" t="s">
        <v>209</v>
      </c>
      <c r="C59" s="62">
        <v>5</v>
      </c>
      <c r="D59" s="62">
        <v>3</v>
      </c>
      <c r="E59" s="62">
        <v>3</v>
      </c>
      <c r="F59" s="62">
        <v>1</v>
      </c>
      <c r="G59" s="62">
        <v>1</v>
      </c>
      <c r="H59" s="62">
        <v>4</v>
      </c>
      <c r="L59" s="17"/>
      <c r="M59" s="17"/>
      <c r="N59" s="17"/>
      <c r="O59" s="17"/>
      <c r="P59" s="17"/>
      <c r="Q59" s="17"/>
    </row>
    <row r="60" spans="1:17" ht="24.75" customHeight="1" x14ac:dyDescent="0.25">
      <c r="A60" s="57" t="s">
        <v>18</v>
      </c>
      <c r="B60" s="61" t="s">
        <v>246</v>
      </c>
      <c r="C60" s="62">
        <v>5</v>
      </c>
      <c r="D60" s="62">
        <v>2</v>
      </c>
      <c r="E60" s="62">
        <v>5</v>
      </c>
      <c r="F60" s="62">
        <v>3</v>
      </c>
      <c r="G60" s="62">
        <v>2</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d'Alençon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Comptabilité </v>
      </c>
      <c r="C69" s="63">
        <f>IF(N69=". ",0,IF(AND(N69&gt;0,N69&lt;5),"ND",N69))</f>
        <v>11</v>
      </c>
      <c r="D69" s="58">
        <f>IF(O69=". ",0,IF(AND(O69&gt;0,O69&lt;5),"ND",O69))</f>
        <v>25</v>
      </c>
      <c r="E69" s="64">
        <f t="shared" ref="E69:E78" si="9">IF(P69=". ",0,P69)</f>
        <v>178</v>
      </c>
      <c r="F69" s="65">
        <f>IF(OR(R69=0,R69=". "),"-",IF(P69=". ",0,P69)/R69-1)</f>
        <v>0.8350515463917525</v>
      </c>
      <c r="G69" s="58">
        <f>IF(Q69=". ",0,Q69)</f>
        <v>11</v>
      </c>
      <c r="H69" s="66">
        <f>IF(OR(S69=0,S69=". "),"-",IF(P69=". ",0,P69)/S69)</f>
        <v>7.7391304347826084</v>
      </c>
      <c r="L69" s="17"/>
      <c r="M69" s="17" t="s">
        <v>214</v>
      </c>
      <c r="N69" s="17">
        <v>11</v>
      </c>
      <c r="O69" s="17">
        <v>25</v>
      </c>
      <c r="P69" s="17">
        <v>178</v>
      </c>
      <c r="Q69" s="17">
        <v>11</v>
      </c>
      <c r="R69" s="17">
        <v>97</v>
      </c>
      <c r="S69" s="17">
        <v>23</v>
      </c>
    </row>
    <row r="70" spans="1:19" ht="24.75" customHeight="1" x14ac:dyDescent="0.25">
      <c r="A70" s="57" t="s">
        <v>27</v>
      </c>
      <c r="B70" s="61" t="str">
        <f t="shared" si="8"/>
        <v xml:space="preserve">Communication </v>
      </c>
      <c r="C70" s="67">
        <f t="shared" ref="C70:D78" si="10">IF(N70=". ",0,IF(AND(N70&gt;0,N70&lt;5),"ND",N70))</f>
        <v>11</v>
      </c>
      <c r="D70" s="68">
        <f t="shared" si="10"/>
        <v>16</v>
      </c>
      <c r="E70" s="69">
        <f t="shared" si="9"/>
        <v>29</v>
      </c>
      <c r="F70" s="70">
        <f t="shared" ref="F70:F78" si="11">IF(OR(R70=0,R70=". "),"-",IF(P70=". ",0,P70)/R70-1)</f>
        <v>0.20833333333333326</v>
      </c>
      <c r="G70" s="68">
        <f t="shared" ref="G70:G78" si="12">IF(Q70=". ",0,Q70)</f>
        <v>1</v>
      </c>
      <c r="H70" s="71">
        <f t="shared" ref="H70:H78" si="13">IF(OR(S70=0,S70=". "),"-",IF(P70=". ",0,P70)/S70)</f>
        <v>1.6111111111111112</v>
      </c>
      <c r="L70" s="17"/>
      <c r="M70" s="17" t="s">
        <v>277</v>
      </c>
      <c r="N70" s="17">
        <v>11</v>
      </c>
      <c r="O70" s="17">
        <v>16</v>
      </c>
      <c r="P70" s="17">
        <v>29</v>
      </c>
      <c r="Q70" s="17">
        <v>1</v>
      </c>
      <c r="R70" s="17">
        <v>24</v>
      </c>
      <c r="S70" s="17">
        <v>18</v>
      </c>
    </row>
    <row r="71" spans="1:19" ht="24.75" customHeight="1" x14ac:dyDescent="0.25">
      <c r="A71" s="57" t="s">
        <v>25</v>
      </c>
      <c r="B71" s="61" t="str">
        <f t="shared" si="8"/>
        <v xml:space="preserve">Personnel de cuisine </v>
      </c>
      <c r="C71" s="67">
        <f t="shared" si="10"/>
        <v>32</v>
      </c>
      <c r="D71" s="68">
        <f t="shared" si="10"/>
        <v>54</v>
      </c>
      <c r="E71" s="69">
        <f t="shared" si="9"/>
        <v>121</v>
      </c>
      <c r="F71" s="70">
        <f t="shared" si="11"/>
        <v>1.1228070175438596</v>
      </c>
      <c r="G71" s="68">
        <f t="shared" si="12"/>
        <v>9</v>
      </c>
      <c r="H71" s="71">
        <f t="shared" si="13"/>
        <v>1.198019801980198</v>
      </c>
      <c r="L71" s="17"/>
      <c r="M71" s="17" t="s">
        <v>193</v>
      </c>
      <c r="N71" s="17">
        <v>32</v>
      </c>
      <c r="O71" s="17">
        <v>54</v>
      </c>
      <c r="P71" s="17">
        <v>121</v>
      </c>
      <c r="Q71" s="17">
        <v>9</v>
      </c>
      <c r="R71" s="17">
        <v>57</v>
      </c>
      <c r="S71" s="17">
        <v>101</v>
      </c>
    </row>
    <row r="72" spans="1:19" ht="24.75" customHeight="1" x14ac:dyDescent="0.25">
      <c r="A72" s="57" t="s">
        <v>24</v>
      </c>
      <c r="B72" s="61" t="str">
        <f t="shared" si="8"/>
        <v xml:space="preserve">Mécanique automobile </v>
      </c>
      <c r="C72" s="67">
        <f t="shared" si="10"/>
        <v>19</v>
      </c>
      <c r="D72" s="68">
        <f t="shared" si="10"/>
        <v>30</v>
      </c>
      <c r="E72" s="69">
        <f t="shared" si="9"/>
        <v>94</v>
      </c>
      <c r="F72" s="70">
        <f t="shared" si="11"/>
        <v>2.2413793103448274</v>
      </c>
      <c r="G72" s="68">
        <f t="shared" si="12"/>
        <v>6</v>
      </c>
      <c r="H72" s="71">
        <f t="shared" si="13"/>
        <v>1.1604938271604939</v>
      </c>
      <c r="L72" s="17"/>
      <c r="M72" s="17" t="s">
        <v>194</v>
      </c>
      <c r="N72" s="17">
        <v>19</v>
      </c>
      <c r="O72" s="17">
        <v>30</v>
      </c>
      <c r="P72" s="17">
        <v>94</v>
      </c>
      <c r="Q72" s="17">
        <v>6</v>
      </c>
      <c r="R72" s="17">
        <v>29</v>
      </c>
      <c r="S72" s="17">
        <v>81</v>
      </c>
    </row>
    <row r="73" spans="1:19" ht="24.75" customHeight="1" x14ac:dyDescent="0.25">
      <c r="A73" s="57" t="s">
        <v>23</v>
      </c>
      <c r="B73" s="61" t="str">
        <f t="shared" si="8"/>
        <v xml:space="preserve">Montage-assemblage mécanique </v>
      </c>
      <c r="C73" s="67">
        <f t="shared" si="10"/>
        <v>15</v>
      </c>
      <c r="D73" s="68">
        <f t="shared" si="10"/>
        <v>26</v>
      </c>
      <c r="E73" s="69">
        <f t="shared" si="9"/>
        <v>31</v>
      </c>
      <c r="F73" s="70">
        <f t="shared" si="11"/>
        <v>0.55000000000000004</v>
      </c>
      <c r="G73" s="68">
        <f t="shared" si="12"/>
        <v>0</v>
      </c>
      <c r="H73" s="71">
        <f t="shared" si="13"/>
        <v>0.96875</v>
      </c>
      <c r="L73" s="17"/>
      <c r="M73" s="17" t="s">
        <v>234</v>
      </c>
      <c r="N73" s="17">
        <v>15</v>
      </c>
      <c r="O73" s="17">
        <v>26</v>
      </c>
      <c r="P73" s="17">
        <v>31</v>
      </c>
      <c r="Q73" s="17" t="s">
        <v>95</v>
      </c>
      <c r="R73" s="17">
        <v>20</v>
      </c>
      <c r="S73" s="17">
        <v>32</v>
      </c>
    </row>
    <row r="74" spans="1:19" ht="24.75" customHeight="1" x14ac:dyDescent="0.25">
      <c r="A74" s="57" t="s">
        <v>22</v>
      </c>
      <c r="B74" s="61" t="str">
        <f t="shared" si="8"/>
        <v xml:space="preserve">Conduite et livraison par tournées sur courte distance </v>
      </c>
      <c r="C74" s="67">
        <f t="shared" si="10"/>
        <v>52</v>
      </c>
      <c r="D74" s="68">
        <f t="shared" si="10"/>
        <v>89</v>
      </c>
      <c r="E74" s="69">
        <f t="shared" si="9"/>
        <v>25</v>
      </c>
      <c r="F74" s="70">
        <f t="shared" si="11"/>
        <v>2.5714285714285716</v>
      </c>
      <c r="G74" s="68">
        <f t="shared" si="12"/>
        <v>5</v>
      </c>
      <c r="H74" s="71">
        <f t="shared" si="13"/>
        <v>0.1736111111111111</v>
      </c>
      <c r="L74" s="17"/>
      <c r="M74" s="17" t="s">
        <v>199</v>
      </c>
      <c r="N74" s="17">
        <v>52</v>
      </c>
      <c r="O74" s="17">
        <v>89</v>
      </c>
      <c r="P74" s="17">
        <v>25</v>
      </c>
      <c r="Q74" s="17">
        <v>5</v>
      </c>
      <c r="R74" s="17">
        <v>7</v>
      </c>
      <c r="S74" s="17">
        <v>144</v>
      </c>
    </row>
    <row r="75" spans="1:19" ht="24.75" customHeight="1" x14ac:dyDescent="0.25">
      <c r="A75" s="57" t="s">
        <v>21</v>
      </c>
      <c r="B75" s="61" t="str">
        <f t="shared" si="8"/>
        <v xml:space="preserve">Maçonnerie </v>
      </c>
      <c r="C75" s="67">
        <f t="shared" si="10"/>
        <v>20</v>
      </c>
      <c r="D75" s="68">
        <f t="shared" si="10"/>
        <v>37</v>
      </c>
      <c r="E75" s="69">
        <f t="shared" si="9"/>
        <v>44</v>
      </c>
      <c r="F75" s="70">
        <f t="shared" si="11"/>
        <v>0.51724137931034475</v>
      </c>
      <c r="G75" s="68">
        <f t="shared" si="12"/>
        <v>3</v>
      </c>
      <c r="H75" s="71">
        <f t="shared" si="13"/>
        <v>0.57894736842105265</v>
      </c>
      <c r="L75" s="17"/>
      <c r="M75" s="17" t="s">
        <v>192</v>
      </c>
      <c r="N75" s="17">
        <v>20</v>
      </c>
      <c r="O75" s="17">
        <v>37</v>
      </c>
      <c r="P75" s="17">
        <v>44</v>
      </c>
      <c r="Q75" s="17">
        <v>3</v>
      </c>
      <c r="R75" s="17">
        <v>29</v>
      </c>
      <c r="S75" s="17">
        <v>76</v>
      </c>
    </row>
    <row r="76" spans="1:19" ht="24.75" customHeight="1" x14ac:dyDescent="0.25">
      <c r="A76" s="57" t="s">
        <v>20</v>
      </c>
      <c r="B76" s="61" t="str">
        <f t="shared" si="8"/>
        <v xml:space="preserve">Conduite de transport de marchandises sur longue distance </v>
      </c>
      <c r="C76" s="67">
        <f t="shared" si="10"/>
        <v>22</v>
      </c>
      <c r="D76" s="68">
        <f t="shared" si="10"/>
        <v>51</v>
      </c>
      <c r="E76" s="69">
        <f t="shared" si="9"/>
        <v>94</v>
      </c>
      <c r="F76" s="70">
        <f t="shared" si="11"/>
        <v>1.7647058823529411</v>
      </c>
      <c r="G76" s="68">
        <f t="shared" si="12"/>
        <v>4</v>
      </c>
      <c r="H76" s="71">
        <f t="shared" si="13"/>
        <v>1.46875</v>
      </c>
      <c r="L76" s="17"/>
      <c r="M76" s="17" t="s">
        <v>196</v>
      </c>
      <c r="N76" s="17">
        <v>22</v>
      </c>
      <c r="O76" s="17">
        <v>51</v>
      </c>
      <c r="P76" s="17">
        <v>94</v>
      </c>
      <c r="Q76" s="17">
        <v>4</v>
      </c>
      <c r="R76" s="17">
        <v>34</v>
      </c>
      <c r="S76" s="17">
        <v>64</v>
      </c>
    </row>
    <row r="77" spans="1:19" ht="24.75" customHeight="1" x14ac:dyDescent="0.25">
      <c r="A77" s="57" t="s">
        <v>19</v>
      </c>
      <c r="B77" s="61" t="str">
        <f t="shared" si="8"/>
        <v xml:space="preserve">Services domestiques </v>
      </c>
      <c r="C77" s="67">
        <f t="shared" si="10"/>
        <v>64</v>
      </c>
      <c r="D77" s="68">
        <f t="shared" si="10"/>
        <v>129</v>
      </c>
      <c r="E77" s="69">
        <f t="shared" si="9"/>
        <v>225</v>
      </c>
      <c r="F77" s="70">
        <f t="shared" si="11"/>
        <v>2.8135593220338984</v>
      </c>
      <c r="G77" s="68">
        <f t="shared" si="12"/>
        <v>4</v>
      </c>
      <c r="H77" s="71">
        <f t="shared" si="13"/>
        <v>1.2096774193548387</v>
      </c>
      <c r="L77" s="17"/>
      <c r="M77" s="17" t="s">
        <v>209</v>
      </c>
      <c r="N77" s="17">
        <v>64</v>
      </c>
      <c r="O77" s="17">
        <v>129</v>
      </c>
      <c r="P77" s="17">
        <v>225</v>
      </c>
      <c r="Q77" s="17">
        <v>4</v>
      </c>
      <c r="R77" s="17">
        <v>59</v>
      </c>
      <c r="S77" s="17">
        <v>186</v>
      </c>
    </row>
    <row r="78" spans="1:19" ht="24.75" customHeight="1" x14ac:dyDescent="0.25">
      <c r="A78" s="57" t="s">
        <v>18</v>
      </c>
      <c r="B78" s="61" t="str">
        <f t="shared" si="8"/>
        <v xml:space="preserve">Animation de loisirs auprès d'enfants ou d'adolescents </v>
      </c>
      <c r="C78" s="67">
        <f t="shared" si="10"/>
        <v>14</v>
      </c>
      <c r="D78" s="68">
        <f t="shared" si="10"/>
        <v>35</v>
      </c>
      <c r="E78" s="69">
        <f t="shared" si="9"/>
        <v>44</v>
      </c>
      <c r="F78" s="70">
        <f t="shared" si="11"/>
        <v>0.62962962962962954</v>
      </c>
      <c r="G78" s="68">
        <f t="shared" si="12"/>
        <v>4</v>
      </c>
      <c r="H78" s="71">
        <f t="shared" si="13"/>
        <v>0.97777777777777775</v>
      </c>
      <c r="L78" s="17"/>
      <c r="M78" s="17" t="s">
        <v>246</v>
      </c>
      <c r="N78" s="17">
        <v>14</v>
      </c>
      <c r="O78" s="17">
        <v>35</v>
      </c>
      <c r="P78" s="17">
        <v>44</v>
      </c>
      <c r="Q78" s="17">
        <v>4</v>
      </c>
      <c r="R78" s="17">
        <v>27</v>
      </c>
      <c r="S78" s="17">
        <v>45</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29" priority="6" operator="equal">
      <formula>5</formula>
    </cfRule>
    <cfRule type="cellIs" dxfId="28" priority="7" operator="equal">
      <formula>4</formula>
    </cfRule>
    <cfRule type="cellIs" dxfId="27" priority="8" operator="equal">
      <formula>3</formula>
    </cfRule>
    <cfRule type="cellIs" dxfId="26" priority="9" operator="equal">
      <formula>2</formula>
    </cfRule>
    <cfRule type="cellIs" dxfId="25" priority="10" operator="equal">
      <formula>1</formula>
    </cfRule>
  </conditionalFormatting>
  <conditionalFormatting sqref="F51:F60">
    <cfRule type="cellIs" dxfId="24" priority="1" operator="equal">
      <formula>5</formula>
    </cfRule>
    <cfRule type="cellIs" dxfId="23" priority="2" operator="equal">
      <formula>4</formula>
    </cfRule>
    <cfRule type="cellIs" dxfId="22" priority="3" operator="equal">
      <formula>3</formula>
    </cfRule>
    <cfRule type="cellIs" dxfId="21" priority="4" operator="equal">
      <formula>2</formula>
    </cfRule>
    <cfRule type="cellIs" dxfId="20" priority="5" operator="equal">
      <formula>1</formula>
    </cfRule>
  </conditionalFormatting>
  <pageMargins left="0.25" right="0.25" top="0.75" bottom="0.75" header="0.3" footer="0.3"/>
  <pageSetup paperSize="9" orientation="portrait"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164</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11</v>
      </c>
      <c r="N17" s="5">
        <v>5</v>
      </c>
      <c r="O17" s="5">
        <v>4</v>
      </c>
      <c r="P17" s="5">
        <v>10</v>
      </c>
      <c r="Q17" s="5">
        <v>0</v>
      </c>
      <c r="R17" s="22">
        <f>Q17/SUM(M17:Q17)+0.0000001</f>
        <v>9.9999999999999995E-8</v>
      </c>
      <c r="S17" s="11" t="s">
        <v>3</v>
      </c>
      <c r="T17" s="17">
        <v>1</v>
      </c>
      <c r="U17" s="21">
        <f>LARGE($R$17:$R$30,T17)</f>
        <v>0.218751</v>
      </c>
      <c r="V17" s="17" t="str">
        <f>VLOOKUP(U17,$R$17:$S$30,2,FALSE)</f>
        <v>Santé</v>
      </c>
      <c r="W17" s="41">
        <f>VLOOKUP(VLOOKUP(V17,$T$2:$U$15,2,FALSE),$L$17:$Q$31,2,FALSE)</f>
        <v>3</v>
      </c>
      <c r="X17" s="41">
        <f>VLOOKUP(VLOOKUP(V17,$T$2:$U$15,2,FALSE),$L$17:$Q$31,3,FALSE)</f>
        <v>0</v>
      </c>
      <c r="Y17" s="41">
        <f>VLOOKUP(VLOOKUP(V17,$T$2:$U$15,2,FALSE),$L$17:$Q$31,4,FALSE)</f>
        <v>9</v>
      </c>
      <c r="Z17" s="41">
        <f t="shared" ref="Z17:Z30" si="0">VLOOKUP(VLOOKUP(V17,$T$2:$U$15,2,FALSE),$L$17:$Q$31,5,FALSE)</f>
        <v>13</v>
      </c>
      <c r="AA17" s="41">
        <f t="shared" ref="AA17:AA30" si="1">VLOOKUP(VLOOKUP(V17,$T$2:$U$15,2,FALSE),$L$17:$Q$31,6,FALSE)</f>
        <v>7</v>
      </c>
      <c r="AG17" s="25"/>
      <c r="AH17" s="25"/>
      <c r="AI17" s="25"/>
    </row>
    <row r="18" spans="1:35" x14ac:dyDescent="0.25">
      <c r="A18" s="94"/>
      <c r="B18" s="94"/>
      <c r="C18" s="94"/>
      <c r="D18" s="94"/>
      <c r="E18" s="94"/>
      <c r="F18" s="94"/>
      <c r="G18" s="94"/>
      <c r="H18" s="94"/>
      <c r="I18" s="25"/>
      <c r="J18" s="25"/>
      <c r="K18" s="11"/>
      <c r="L18" s="17" t="s">
        <v>80</v>
      </c>
      <c r="M18" s="17">
        <v>16</v>
      </c>
      <c r="N18" s="17">
        <v>0</v>
      </c>
      <c r="O18" s="17">
        <v>0</v>
      </c>
      <c r="P18" s="17">
        <v>1</v>
      </c>
      <c r="Q18" s="17">
        <v>2</v>
      </c>
      <c r="R18" s="22">
        <f>Q18/SUM(M18:Q18)+0.0000002</f>
        <v>0.10526335789473684</v>
      </c>
      <c r="S18" s="11" t="s">
        <v>4</v>
      </c>
      <c r="T18" s="17">
        <v>2</v>
      </c>
      <c r="U18" s="21">
        <f t="shared" ref="U18:U30" si="2">LARGE($R$17:$R$30,T18)</f>
        <v>0.13636493636363636</v>
      </c>
      <c r="V18" s="17" t="str">
        <f t="shared" ref="V18:V30" si="3">VLOOKUP(U18,$R$17:$S$30,2,FALSE)</f>
        <v>Support à l'entreprise</v>
      </c>
      <c r="W18" s="41">
        <f>VLOOKUP(VLOOKUP(V18,$T$2:$U$15,2,FALSE),$L$17:$Q$30,2,FALSE)</f>
        <v>18</v>
      </c>
      <c r="X18" s="41">
        <f t="shared" ref="X18:X30" si="4">VLOOKUP(VLOOKUP(V18,$T$2:$U$15,2,FALSE),$L$17:$Q$30,3,FALSE)</f>
        <v>10</v>
      </c>
      <c r="Y18" s="41">
        <f t="shared" ref="Y18:Y30" si="5">VLOOKUP(VLOOKUP(V18,$T$2:$U$15,2,FALSE),$L$17:$Q$30,4,FALSE)</f>
        <v>4</v>
      </c>
      <c r="Z18" s="41">
        <f t="shared" si="0"/>
        <v>6</v>
      </c>
      <c r="AA18" s="41">
        <f t="shared" si="1"/>
        <v>6</v>
      </c>
      <c r="AG18" s="25"/>
      <c r="AH18" s="25"/>
      <c r="AI18" s="25"/>
    </row>
    <row r="19" spans="1:35" ht="9.75" customHeight="1" x14ac:dyDescent="0.25">
      <c r="A19" s="94"/>
      <c r="B19" s="94"/>
      <c r="C19" s="94"/>
      <c r="D19" s="94"/>
      <c r="E19" s="94"/>
      <c r="F19" s="94"/>
      <c r="G19" s="94"/>
      <c r="H19" s="94"/>
      <c r="I19" s="25"/>
      <c r="J19" s="25"/>
      <c r="K19" s="11"/>
      <c r="L19" s="17" t="s">
        <v>81</v>
      </c>
      <c r="M19" s="17">
        <v>15</v>
      </c>
      <c r="N19" s="17">
        <v>0</v>
      </c>
      <c r="O19" s="17">
        <v>4</v>
      </c>
      <c r="P19" s="17">
        <v>5</v>
      </c>
      <c r="Q19" s="17">
        <v>1</v>
      </c>
      <c r="R19" s="22">
        <f>Q19/SUM(M19:Q19)+0.0000003</f>
        <v>4.0000300000000003E-2</v>
      </c>
      <c r="S19" s="11" t="s">
        <v>5</v>
      </c>
      <c r="T19" s="17">
        <v>3</v>
      </c>
      <c r="U19" s="21">
        <f t="shared" si="2"/>
        <v>0.10526335789473684</v>
      </c>
      <c r="V19" s="17" t="str">
        <f t="shared" si="3"/>
        <v>Arts et façonnage d'ouvrages d'art</v>
      </c>
      <c r="W19" s="41">
        <f t="shared" ref="W19:W30" si="6">VLOOKUP(VLOOKUP(V19,$T$2:$U$15,2,FALSE),$L$17:$Q$30,2,FALSE)</f>
        <v>16</v>
      </c>
      <c r="X19" s="41">
        <f t="shared" si="4"/>
        <v>0</v>
      </c>
      <c r="Y19" s="41">
        <f t="shared" si="5"/>
        <v>0</v>
      </c>
      <c r="Z19" s="41">
        <f t="shared" si="0"/>
        <v>1</v>
      </c>
      <c r="AA19" s="41">
        <f t="shared" si="1"/>
        <v>2</v>
      </c>
      <c r="AG19" s="25"/>
      <c r="AH19" s="25"/>
      <c r="AI19" s="25"/>
    </row>
    <row r="20" spans="1:35" ht="18.75" customHeight="1" x14ac:dyDescent="0.25">
      <c r="E20" s="19"/>
      <c r="I20" s="25"/>
      <c r="J20" s="25"/>
      <c r="K20" s="11"/>
      <c r="L20" s="17" t="s">
        <v>82</v>
      </c>
      <c r="M20" s="17">
        <v>23</v>
      </c>
      <c r="N20" s="17">
        <v>4</v>
      </c>
      <c r="O20" s="17">
        <v>2</v>
      </c>
      <c r="P20" s="17">
        <v>8</v>
      </c>
      <c r="Q20" s="17">
        <v>2</v>
      </c>
      <c r="R20" s="22">
        <f>Q20/SUM(M20:Q20)+0.0000004</f>
        <v>5.1282451282051278E-2</v>
      </c>
      <c r="S20" s="11" t="s">
        <v>6</v>
      </c>
      <c r="T20" s="17">
        <v>4</v>
      </c>
      <c r="U20" s="21">
        <f t="shared" si="2"/>
        <v>7.8947968421052631E-2</v>
      </c>
      <c r="V20" s="17" t="str">
        <f t="shared" si="3"/>
        <v>Construction, bâtiment et travaux publics</v>
      </c>
      <c r="W20" s="41">
        <f t="shared" si="6"/>
        <v>12</v>
      </c>
      <c r="X20" s="41">
        <f t="shared" si="4"/>
        <v>1</v>
      </c>
      <c r="Y20" s="41">
        <f t="shared" si="5"/>
        <v>4</v>
      </c>
      <c r="Z20" s="41">
        <f t="shared" si="0"/>
        <v>18</v>
      </c>
      <c r="AA20" s="41">
        <f t="shared" si="1"/>
        <v>3</v>
      </c>
      <c r="AG20" s="25"/>
      <c r="AH20" s="25"/>
      <c r="AI20" s="25"/>
    </row>
    <row r="21" spans="1:35" ht="16.5" customHeight="1" x14ac:dyDescent="0.3">
      <c r="B21" s="46" t="s">
        <v>179</v>
      </c>
      <c r="E21" s="19"/>
      <c r="I21" s="25"/>
      <c r="J21" s="25"/>
      <c r="K21" s="11"/>
      <c r="L21" s="17" t="s">
        <v>83</v>
      </c>
      <c r="M21" s="17">
        <v>21</v>
      </c>
      <c r="N21" s="17">
        <v>0</v>
      </c>
      <c r="O21" s="17">
        <v>0</v>
      </c>
      <c r="P21" s="17">
        <v>2</v>
      </c>
      <c r="Q21" s="17">
        <v>0</v>
      </c>
      <c r="R21" s="22">
        <f>Q21/SUM(M21:Q21)+0.0000005</f>
        <v>4.9999999999999998E-7</v>
      </c>
      <c r="S21" s="11" t="s">
        <v>7</v>
      </c>
      <c r="T21" s="17">
        <v>5</v>
      </c>
      <c r="U21" s="21">
        <f t="shared" si="2"/>
        <v>7.1429471428571423E-2</v>
      </c>
      <c r="V21" s="17" t="str">
        <f t="shared" si="3"/>
        <v>Installation et maintenance</v>
      </c>
      <c r="W21" s="41">
        <f t="shared" si="6"/>
        <v>4</v>
      </c>
      <c r="X21" s="41">
        <f t="shared" si="4"/>
        <v>6</v>
      </c>
      <c r="Y21" s="41">
        <f t="shared" si="5"/>
        <v>5</v>
      </c>
      <c r="Z21" s="41">
        <f t="shared" si="0"/>
        <v>11</v>
      </c>
      <c r="AA21" s="41">
        <f t="shared" si="1"/>
        <v>2</v>
      </c>
      <c r="AG21" s="25"/>
      <c r="AH21" s="25"/>
      <c r="AI21" s="25"/>
    </row>
    <row r="22" spans="1:35" ht="16.5" customHeight="1" x14ac:dyDescent="0.25">
      <c r="E22" s="19"/>
      <c r="I22" s="25"/>
      <c r="J22" s="25"/>
      <c r="K22" s="11"/>
      <c r="L22" s="17" t="s">
        <v>84</v>
      </c>
      <c r="M22" s="17">
        <v>12</v>
      </c>
      <c r="N22" s="17">
        <v>1</v>
      </c>
      <c r="O22" s="17">
        <v>4</v>
      </c>
      <c r="P22" s="17">
        <v>18</v>
      </c>
      <c r="Q22" s="17">
        <v>3</v>
      </c>
      <c r="R22" s="22">
        <f>Q22/SUM(M22:Q22)+0.0000006</f>
        <v>7.8947968421052631E-2</v>
      </c>
      <c r="S22" s="11" t="s">
        <v>8</v>
      </c>
      <c r="T22" s="17">
        <v>6</v>
      </c>
      <c r="U22" s="21">
        <f t="shared" si="2"/>
        <v>5.1282451282051278E-2</v>
      </c>
      <c r="V22" s="17" t="str">
        <f t="shared" si="3"/>
        <v>Commerce, vente et grande distribution</v>
      </c>
      <c r="W22" s="41">
        <f t="shared" si="6"/>
        <v>23</v>
      </c>
      <c r="X22" s="41">
        <f t="shared" si="4"/>
        <v>4</v>
      </c>
      <c r="Y22" s="41">
        <f t="shared" si="5"/>
        <v>2</v>
      </c>
      <c r="Z22" s="41">
        <f t="shared" si="0"/>
        <v>8</v>
      </c>
      <c r="AA22" s="41">
        <f t="shared" si="1"/>
        <v>2</v>
      </c>
      <c r="AG22" s="25"/>
      <c r="AH22" s="25"/>
      <c r="AI22" s="25"/>
    </row>
    <row r="23" spans="1:35" ht="16.5" customHeight="1" x14ac:dyDescent="0.25">
      <c r="B23" t="s">
        <v>114</v>
      </c>
      <c r="H23" s="95"/>
      <c r="I23" s="25"/>
      <c r="J23" s="25"/>
      <c r="K23" s="11"/>
      <c r="L23" s="17" t="s">
        <v>85</v>
      </c>
      <c r="M23" s="17">
        <v>17</v>
      </c>
      <c r="N23" s="17">
        <v>4</v>
      </c>
      <c r="O23" s="17">
        <v>3</v>
      </c>
      <c r="P23" s="17">
        <v>6</v>
      </c>
      <c r="Q23" s="17">
        <v>0</v>
      </c>
      <c r="R23" s="22">
        <f>Q23/SUM(M23:Q23)+0.0000007</f>
        <v>6.9999999999999997E-7</v>
      </c>
      <c r="S23" s="11" t="s">
        <v>9</v>
      </c>
      <c r="T23" s="17">
        <v>7</v>
      </c>
      <c r="U23" s="21">
        <f t="shared" si="2"/>
        <v>4.225462112676056E-2</v>
      </c>
      <c r="V23" s="17" t="str">
        <f t="shared" si="3"/>
        <v>Services à la personne et à la collectivité</v>
      </c>
      <c r="W23" s="41">
        <f t="shared" si="6"/>
        <v>42</v>
      </c>
      <c r="X23" s="41">
        <f t="shared" si="4"/>
        <v>7</v>
      </c>
      <c r="Y23" s="41">
        <f t="shared" si="5"/>
        <v>8</v>
      </c>
      <c r="Z23" s="41">
        <f t="shared" si="0"/>
        <v>11</v>
      </c>
      <c r="AA23" s="41">
        <f t="shared" si="1"/>
        <v>3</v>
      </c>
      <c r="AG23" s="25"/>
      <c r="AH23" s="25"/>
      <c r="AI23" s="25"/>
    </row>
    <row r="24" spans="1:35" ht="6.75" customHeight="1" x14ac:dyDescent="0.25">
      <c r="H24" s="95"/>
      <c r="I24" s="25"/>
      <c r="J24" s="25"/>
      <c r="K24" s="11"/>
      <c r="L24" s="17" t="s">
        <v>86</v>
      </c>
      <c r="M24" s="17">
        <v>67</v>
      </c>
      <c r="N24" s="17">
        <v>6</v>
      </c>
      <c r="O24" s="17">
        <v>5</v>
      </c>
      <c r="P24" s="17">
        <v>14</v>
      </c>
      <c r="Q24" s="17">
        <v>2</v>
      </c>
      <c r="R24" s="22">
        <f>Q24/SUM(M24:Q24)+0.0000008</f>
        <v>2.1277395744680849E-2</v>
      </c>
      <c r="S24" s="11" t="s">
        <v>1</v>
      </c>
      <c r="T24" s="17">
        <v>8</v>
      </c>
      <c r="U24" s="21">
        <f t="shared" si="2"/>
        <v>4.0000300000000003E-2</v>
      </c>
      <c r="V24" s="17" t="str">
        <f t="shared" si="3"/>
        <v>Banque, assurance, immobilier</v>
      </c>
      <c r="W24" s="41">
        <f t="shared" si="6"/>
        <v>15</v>
      </c>
      <c r="X24" s="41">
        <f t="shared" si="4"/>
        <v>0</v>
      </c>
      <c r="Y24" s="41">
        <f t="shared" si="5"/>
        <v>4</v>
      </c>
      <c r="Z24" s="41">
        <f t="shared" si="0"/>
        <v>5</v>
      </c>
      <c r="AA24" s="41">
        <f t="shared" si="1"/>
        <v>1</v>
      </c>
      <c r="AG24" s="25"/>
      <c r="AH24" s="25"/>
      <c r="AI24" s="25"/>
    </row>
    <row r="25" spans="1:35" ht="12.75" customHeight="1" x14ac:dyDescent="0.25">
      <c r="A25" s="9" t="s">
        <v>36</v>
      </c>
      <c r="B25" s="12" t="s">
        <v>115</v>
      </c>
      <c r="G25" s="33"/>
      <c r="H25" s="95"/>
      <c r="I25" s="25"/>
      <c r="J25" s="25"/>
      <c r="K25" s="11"/>
      <c r="L25" s="17" t="s">
        <v>87</v>
      </c>
      <c r="M25" s="17">
        <v>4</v>
      </c>
      <c r="N25" s="17">
        <v>6</v>
      </c>
      <c r="O25" s="17">
        <v>5</v>
      </c>
      <c r="P25" s="17">
        <v>11</v>
      </c>
      <c r="Q25" s="17">
        <v>2</v>
      </c>
      <c r="R25" s="22">
        <f>Q25/SUM(M25:Q25)+0.0000009</f>
        <v>7.1429471428571423E-2</v>
      </c>
      <c r="S25" s="11" t="s">
        <v>10</v>
      </c>
      <c r="T25" s="17">
        <v>9</v>
      </c>
      <c r="U25" s="21">
        <f t="shared" si="2"/>
        <v>2.1277395744680849E-2</v>
      </c>
      <c r="V25" s="17" t="str">
        <f t="shared" si="3"/>
        <v>Industrie</v>
      </c>
      <c r="W25" s="41">
        <f t="shared" si="6"/>
        <v>67</v>
      </c>
      <c r="X25" s="41">
        <f t="shared" si="4"/>
        <v>6</v>
      </c>
      <c r="Y25" s="41">
        <f t="shared" si="5"/>
        <v>5</v>
      </c>
      <c r="Z25" s="41">
        <f t="shared" si="0"/>
        <v>14</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3</v>
      </c>
      <c r="N26" s="17">
        <v>0</v>
      </c>
      <c r="O26" s="17">
        <v>9</v>
      </c>
      <c r="P26" s="17">
        <v>13</v>
      </c>
      <c r="Q26" s="17">
        <v>7</v>
      </c>
      <c r="R26" s="22">
        <f>Q26/SUM(M26:Q26)+0.000001</f>
        <v>0.218751</v>
      </c>
      <c r="S26" s="11" t="s">
        <v>11</v>
      </c>
      <c r="T26" s="17">
        <v>10</v>
      </c>
      <c r="U26" s="21">
        <f t="shared" si="2"/>
        <v>1.3999999999999999E-6</v>
      </c>
      <c r="V26" s="17" t="str">
        <f t="shared" si="3"/>
        <v>Transport et logistique</v>
      </c>
      <c r="W26" s="41">
        <f t="shared" si="6"/>
        <v>19</v>
      </c>
      <c r="X26" s="41">
        <f t="shared" si="4"/>
        <v>4</v>
      </c>
      <c r="Y26" s="41">
        <f t="shared" si="5"/>
        <v>3</v>
      </c>
      <c r="Z26" s="41">
        <f t="shared" si="0"/>
        <v>11</v>
      </c>
      <c r="AA26" s="41">
        <f t="shared" si="1"/>
        <v>0</v>
      </c>
      <c r="AB26" s="17"/>
    </row>
    <row r="27" spans="1:35" s="5" customFormat="1" ht="12.75" customHeight="1" x14ac:dyDescent="0.25">
      <c r="A27" s="24" t="s">
        <v>36</v>
      </c>
      <c r="B27" s="12" t="s">
        <v>117</v>
      </c>
      <c r="C27" s="51" t="s">
        <v>36</v>
      </c>
      <c r="D27" s="12" t="s">
        <v>119</v>
      </c>
      <c r="E27" s="32"/>
      <c r="F27" s="32"/>
      <c r="G27" s="33"/>
      <c r="H27" s="33"/>
      <c r="K27" s="31"/>
      <c r="L27" s="17" t="s">
        <v>89</v>
      </c>
      <c r="M27" s="17">
        <v>42</v>
      </c>
      <c r="N27" s="17">
        <v>7</v>
      </c>
      <c r="O27" s="17">
        <v>8</v>
      </c>
      <c r="P27" s="17">
        <v>11</v>
      </c>
      <c r="Q27" s="17">
        <v>3</v>
      </c>
      <c r="R27" s="22">
        <f>Q27/SUM(M27:Q27)+0.0000011</f>
        <v>4.225462112676056E-2</v>
      </c>
      <c r="S27" s="11" t="s">
        <v>12</v>
      </c>
      <c r="T27" s="17">
        <v>11</v>
      </c>
      <c r="U27" s="21">
        <f t="shared" si="2"/>
        <v>1.1999999999999999E-6</v>
      </c>
      <c r="V27" s="17" t="str">
        <f t="shared" si="3"/>
        <v>Spectacle</v>
      </c>
      <c r="W27" s="41">
        <f t="shared" si="6"/>
        <v>21</v>
      </c>
      <c r="X27" s="41">
        <f t="shared" si="4"/>
        <v>0</v>
      </c>
      <c r="Y27" s="41">
        <f t="shared" si="5"/>
        <v>0</v>
      </c>
      <c r="Z27" s="41">
        <f t="shared" si="0"/>
        <v>1</v>
      </c>
      <c r="AA27" s="41">
        <f t="shared" si="1"/>
        <v>0</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6.9999999999999997E-7</v>
      </c>
      <c r="V28" s="17" t="str">
        <f t="shared" si="3"/>
        <v>Hôtellerie-restauration, tourisme, loisirs et animation</v>
      </c>
      <c r="W28" s="41">
        <f t="shared" si="6"/>
        <v>17</v>
      </c>
      <c r="X28" s="41">
        <f t="shared" si="4"/>
        <v>4</v>
      </c>
      <c r="Y28" s="41">
        <f t="shared" si="5"/>
        <v>3</v>
      </c>
      <c r="Z28" s="41">
        <f t="shared" si="0"/>
        <v>6</v>
      </c>
      <c r="AA28" s="41">
        <f t="shared" si="1"/>
        <v>0</v>
      </c>
      <c r="AB28" s="17"/>
    </row>
    <row r="29" spans="1:35" s="5" customFormat="1" ht="23.25" customHeight="1" x14ac:dyDescent="0.25">
      <c r="B29" s="31"/>
      <c r="C29" s="32"/>
      <c r="D29" s="32"/>
      <c r="E29" s="32"/>
      <c r="F29" s="32"/>
      <c r="G29" s="32"/>
      <c r="H29" s="38">
        <f>VLOOKUP(VLOOKUP(V17,$T$2:$U$15,2,FALSE),$L$32:$M$45,2,FALSE)/10</f>
        <v>0.6</v>
      </c>
      <c r="I29" s="39"/>
      <c r="K29" s="31"/>
      <c r="L29" s="17" t="s">
        <v>91</v>
      </c>
      <c r="M29" s="17">
        <v>18</v>
      </c>
      <c r="N29" s="17">
        <v>10</v>
      </c>
      <c r="O29" s="17">
        <v>4</v>
      </c>
      <c r="P29" s="17">
        <v>6</v>
      </c>
      <c r="Q29" s="17">
        <v>6</v>
      </c>
      <c r="R29" s="22">
        <f>Q29/SUM(M29:Q29)+0.0000013</f>
        <v>0.13636493636363636</v>
      </c>
      <c r="S29" s="11" t="s">
        <v>14</v>
      </c>
      <c r="T29" s="17">
        <v>13</v>
      </c>
      <c r="U29" s="21">
        <f t="shared" si="2"/>
        <v>4.9999999999999998E-7</v>
      </c>
      <c r="V29" s="17" t="str">
        <f t="shared" si="3"/>
        <v>Communication, média et multimédia</v>
      </c>
      <c r="W29" s="41">
        <f t="shared" si="6"/>
        <v>21</v>
      </c>
      <c r="X29" s="41">
        <f t="shared" si="4"/>
        <v>0</v>
      </c>
      <c r="Y29" s="41">
        <f t="shared" si="5"/>
        <v>0</v>
      </c>
      <c r="Z29" s="41">
        <f t="shared" si="0"/>
        <v>2</v>
      </c>
      <c r="AA29" s="41">
        <f t="shared" si="1"/>
        <v>0</v>
      </c>
      <c r="AB29" s="17"/>
    </row>
    <row r="30" spans="1:35" s="5" customFormat="1" ht="23.25" customHeight="1" x14ac:dyDescent="0.25">
      <c r="B30" s="31"/>
      <c r="C30" s="32"/>
      <c r="D30" s="32"/>
      <c r="E30" s="32"/>
      <c r="F30" s="32"/>
      <c r="G30" s="32"/>
      <c r="H30" s="38">
        <f t="shared" ref="H30:H42" si="7">VLOOKUP(VLOOKUP(V18,$T$2:$U$15,2,FALSE),$L$32:$M$45,2,FALSE)/10</f>
        <v>-0.1</v>
      </c>
      <c r="I30" s="39"/>
      <c r="K30" s="31"/>
      <c r="L30" s="17" t="s">
        <v>92</v>
      </c>
      <c r="M30" s="17">
        <v>19</v>
      </c>
      <c r="N30" s="17">
        <v>4</v>
      </c>
      <c r="O30" s="17">
        <v>3</v>
      </c>
      <c r="P30" s="17">
        <v>11</v>
      </c>
      <c r="Q30" s="17">
        <v>0</v>
      </c>
      <c r="R30" s="22">
        <f>Q30/SUM(M30:Q30)+0.0000014</f>
        <v>1.3999999999999999E-6</v>
      </c>
      <c r="S30" s="11" t="s">
        <v>15</v>
      </c>
      <c r="T30" s="17">
        <v>14</v>
      </c>
      <c r="U30" s="21">
        <f t="shared" si="2"/>
        <v>9.9999999999999995E-8</v>
      </c>
      <c r="V30" s="17" t="str">
        <f t="shared" si="3"/>
        <v>Agriculture et pêche, espaces naturels et espaces verts, soins aux animaux</v>
      </c>
      <c r="W30" s="41">
        <f t="shared" si="6"/>
        <v>11</v>
      </c>
      <c r="X30" s="41">
        <f t="shared" si="4"/>
        <v>5</v>
      </c>
      <c r="Y30" s="41">
        <f t="shared" si="5"/>
        <v>4</v>
      </c>
      <c r="Z30" s="41">
        <f t="shared" si="0"/>
        <v>10</v>
      </c>
      <c r="AA30" s="41">
        <f t="shared" si="1"/>
        <v>0</v>
      </c>
      <c r="AB30" s="17"/>
    </row>
    <row r="31" spans="1:35" s="5" customFormat="1" ht="23.25" customHeight="1" x14ac:dyDescent="0.25">
      <c r="H31" s="38">
        <f t="shared" si="7"/>
        <v>-0.8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v>
      </c>
      <c r="I32" s="39"/>
      <c r="L32" s="17" t="s">
        <v>79</v>
      </c>
      <c r="M32" s="17">
        <v>8</v>
      </c>
      <c r="N32" s="17"/>
      <c r="O32" s="17"/>
      <c r="P32" s="17"/>
      <c r="Q32" s="17"/>
      <c r="R32" s="17"/>
      <c r="S32" s="17"/>
      <c r="T32" s="17"/>
      <c r="U32" s="17"/>
      <c r="V32" s="17"/>
      <c r="W32" s="17"/>
      <c r="X32" s="17"/>
      <c r="Y32" s="17"/>
      <c r="Z32" s="17"/>
      <c r="AA32" s="17"/>
      <c r="AB32" s="17"/>
    </row>
    <row r="33" spans="2:28" s="5" customFormat="1" ht="23.25" customHeight="1" x14ac:dyDescent="0.25">
      <c r="H33" s="38">
        <f t="shared" si="7"/>
        <v>0.6</v>
      </c>
      <c r="I33" s="39"/>
      <c r="L33" s="17" t="s">
        <v>80</v>
      </c>
      <c r="M33" s="17">
        <v>-8</v>
      </c>
      <c r="N33" s="17"/>
      <c r="O33" s="17"/>
      <c r="P33" s="17"/>
      <c r="Q33" s="17"/>
      <c r="R33" s="17"/>
      <c r="S33" s="17"/>
      <c r="T33" s="17"/>
      <c r="U33" s="17"/>
      <c r="V33" s="17"/>
      <c r="W33" s="17"/>
      <c r="X33" s="17"/>
      <c r="Y33" s="17"/>
      <c r="Z33" s="17"/>
      <c r="AA33" s="17"/>
      <c r="AB33" s="17"/>
    </row>
    <row r="34" spans="2:28" s="5" customFormat="1" ht="23.25" customHeight="1" x14ac:dyDescent="0.25">
      <c r="H34" s="38">
        <f t="shared" si="7"/>
        <v>-0.1</v>
      </c>
      <c r="I34" s="39"/>
      <c r="L34" s="17" t="s">
        <v>81</v>
      </c>
      <c r="M34" s="17">
        <v>9</v>
      </c>
      <c r="N34" s="17"/>
      <c r="O34" s="17"/>
      <c r="P34" s="17"/>
      <c r="Q34" s="17"/>
      <c r="R34" s="17"/>
      <c r="S34" s="17"/>
      <c r="T34" s="17"/>
      <c r="U34" s="17"/>
      <c r="V34" s="17"/>
      <c r="W34" s="17"/>
      <c r="X34" s="17"/>
      <c r="Y34" s="17"/>
      <c r="Z34" s="17"/>
      <c r="AA34" s="17"/>
      <c r="AB34" s="17"/>
    </row>
    <row r="35" spans="2:28" s="5" customFormat="1" ht="23.25" customHeight="1" x14ac:dyDescent="0.25">
      <c r="H35" s="38">
        <f t="shared" si="7"/>
        <v>-0.4</v>
      </c>
      <c r="I35" s="39"/>
      <c r="L35" s="17" t="s">
        <v>82</v>
      </c>
      <c r="M35" s="17">
        <v>-1</v>
      </c>
      <c r="N35" s="17"/>
      <c r="O35" s="17"/>
      <c r="P35" s="17"/>
      <c r="Q35" s="17"/>
      <c r="R35" s="17"/>
      <c r="S35" s="17"/>
      <c r="T35" s="17"/>
      <c r="U35" s="17"/>
      <c r="V35" s="17"/>
      <c r="W35" s="17"/>
      <c r="X35" s="17"/>
      <c r="Y35" s="17"/>
      <c r="Z35" s="17"/>
      <c r="AA35" s="17"/>
      <c r="AB35" s="17"/>
    </row>
    <row r="36" spans="2:28" s="5" customFormat="1" ht="23.25" customHeight="1" x14ac:dyDescent="0.25">
      <c r="H36" s="38">
        <f t="shared" si="7"/>
        <v>0.9</v>
      </c>
      <c r="I36" s="40"/>
      <c r="L36" s="17" t="s">
        <v>83</v>
      </c>
      <c r="M36" s="17">
        <v>-9</v>
      </c>
      <c r="N36" s="17"/>
      <c r="O36" s="17"/>
      <c r="P36" s="17"/>
      <c r="Q36" s="17"/>
      <c r="R36" s="17"/>
      <c r="S36" s="17"/>
      <c r="T36" s="17"/>
      <c r="U36" s="17"/>
      <c r="V36" s="17"/>
      <c r="W36" s="17"/>
      <c r="X36" s="17"/>
      <c r="Y36" s="17"/>
      <c r="Z36" s="17"/>
      <c r="AA36" s="17"/>
      <c r="AB36" s="17"/>
    </row>
    <row r="37" spans="2:28" s="5" customFormat="1" ht="23.25" customHeight="1" x14ac:dyDescent="0.25">
      <c r="H37" s="38">
        <f t="shared" si="7"/>
        <v>-0.5</v>
      </c>
      <c r="I37" s="40"/>
      <c r="L37" s="17" t="s">
        <v>84</v>
      </c>
      <c r="M37" s="17">
        <v>10</v>
      </c>
      <c r="N37" s="17"/>
      <c r="O37" s="17"/>
      <c r="P37" s="17"/>
      <c r="Q37" s="17"/>
      <c r="R37" s="17"/>
      <c r="S37" s="17"/>
      <c r="T37" s="17"/>
      <c r="U37" s="17"/>
      <c r="V37" s="17"/>
      <c r="W37" s="17"/>
      <c r="X37" s="17"/>
      <c r="Y37" s="17"/>
      <c r="Z37" s="17"/>
      <c r="AA37" s="17"/>
      <c r="AB37" s="17"/>
    </row>
    <row r="38" spans="2:28" s="5" customFormat="1" ht="23.25" customHeight="1" x14ac:dyDescent="0.25">
      <c r="H38" s="38">
        <f t="shared" si="7"/>
        <v>-0.7</v>
      </c>
      <c r="I38" s="39"/>
      <c r="L38" s="17" t="s">
        <v>85</v>
      </c>
      <c r="M38" s="17">
        <v>-9</v>
      </c>
      <c r="N38" s="17"/>
      <c r="O38" s="17"/>
      <c r="P38" s="17"/>
      <c r="Q38" s="17"/>
      <c r="R38" s="17"/>
      <c r="S38" s="17"/>
      <c r="T38" s="17"/>
      <c r="U38" s="17"/>
      <c r="V38" s="17"/>
      <c r="W38" s="17"/>
      <c r="X38" s="17"/>
      <c r="Y38" s="17"/>
      <c r="Z38" s="17"/>
      <c r="AA38" s="17"/>
      <c r="AB38" s="17"/>
    </row>
    <row r="39" spans="2:28" s="5" customFormat="1" ht="23.25" customHeight="1" x14ac:dyDescent="0.25">
      <c r="H39" s="38">
        <f t="shared" si="7"/>
        <v>-1.8</v>
      </c>
      <c r="I39" s="39"/>
      <c r="L39" s="17" t="s">
        <v>86</v>
      </c>
      <c r="M39" s="17">
        <v>-5</v>
      </c>
      <c r="N39" s="17"/>
      <c r="O39" s="17"/>
      <c r="P39" s="17"/>
      <c r="Q39" s="17"/>
      <c r="R39" s="17"/>
      <c r="S39" s="17"/>
      <c r="T39" s="17"/>
      <c r="U39" s="17"/>
      <c r="V39" s="17"/>
      <c r="W39" s="17"/>
      <c r="X39" s="17"/>
      <c r="Y39" s="17"/>
      <c r="Z39" s="17"/>
      <c r="AA39" s="17"/>
      <c r="AB39" s="17"/>
    </row>
    <row r="40" spans="2:28" s="5" customFormat="1" ht="23.25" customHeight="1" x14ac:dyDescent="0.25">
      <c r="H40" s="38">
        <f t="shared" si="7"/>
        <v>-0.9</v>
      </c>
      <c r="I40" s="39"/>
      <c r="L40" s="17" t="s">
        <v>87</v>
      </c>
      <c r="M40" s="17">
        <v>6</v>
      </c>
      <c r="N40" s="17"/>
      <c r="O40" s="17"/>
      <c r="P40" s="17"/>
      <c r="Q40" s="17"/>
      <c r="R40" s="17"/>
      <c r="S40" s="17"/>
      <c r="T40" s="17"/>
      <c r="U40" s="17"/>
      <c r="V40" s="17"/>
      <c r="W40" s="17"/>
      <c r="X40" s="17"/>
      <c r="Y40" s="17"/>
      <c r="Z40" s="17"/>
      <c r="AA40" s="17"/>
      <c r="AB40" s="17"/>
    </row>
    <row r="41" spans="2:28" s="5" customFormat="1" ht="23.25" customHeight="1" x14ac:dyDescent="0.25">
      <c r="H41" s="38">
        <f t="shared" si="7"/>
        <v>-0.9</v>
      </c>
      <c r="I41" s="39"/>
      <c r="L41" s="17" t="s">
        <v>88</v>
      </c>
      <c r="M41" s="17">
        <v>6</v>
      </c>
      <c r="N41" s="17"/>
      <c r="O41" s="17"/>
      <c r="P41" s="17"/>
      <c r="Q41" s="17"/>
      <c r="R41" s="17"/>
      <c r="S41" s="17"/>
      <c r="T41" s="17"/>
      <c r="U41" s="17"/>
      <c r="V41" s="17"/>
      <c r="W41" s="17"/>
      <c r="X41" s="17"/>
      <c r="Y41" s="17"/>
      <c r="Z41" s="17"/>
      <c r="AA41" s="17"/>
      <c r="AB41" s="17"/>
    </row>
    <row r="42" spans="2:28" s="5" customFormat="1" ht="23.25" customHeight="1" x14ac:dyDescent="0.25">
      <c r="H42" s="38">
        <f t="shared" si="7"/>
        <v>0.8</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-18</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7 métiers. À l'inverse, 3 métiers ne semblent pas du tout en tension (indicateur inférieur à -1). Dans ce domaine, l'indicateur de tension est de 0,6.</v>
      </c>
      <c r="C45" s="96"/>
      <c r="D45" s="96"/>
      <c r="E45" s="96"/>
      <c r="F45" s="96"/>
      <c r="G45" s="96"/>
      <c r="H45" s="96"/>
      <c r="J45" s="36"/>
      <c r="K45" s="36"/>
      <c r="L45" s="17" t="s">
        <v>92</v>
      </c>
      <c r="M45" s="17">
        <v>-7</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d'Argentan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231</v>
      </c>
      <c r="C51" s="60">
        <v>5</v>
      </c>
      <c r="D51" s="60">
        <v>4</v>
      </c>
      <c r="E51" s="60">
        <v>3</v>
      </c>
      <c r="F51" s="60">
        <v>1</v>
      </c>
      <c r="G51" s="60">
        <v>3</v>
      </c>
      <c r="H51" s="60">
        <v>5</v>
      </c>
      <c r="L51" s="17"/>
      <c r="M51" s="17"/>
      <c r="N51" s="17"/>
      <c r="O51" s="17"/>
      <c r="P51" s="17"/>
      <c r="Q51" s="17"/>
    </row>
    <row r="52" spans="1:17" ht="24.75" customHeight="1" x14ac:dyDescent="0.25">
      <c r="A52" s="57" t="s">
        <v>27</v>
      </c>
      <c r="B52" s="61" t="s">
        <v>241</v>
      </c>
      <c r="C52" s="62">
        <v>5</v>
      </c>
      <c r="D52" s="62">
        <v>4</v>
      </c>
      <c r="E52" s="62">
        <v>3</v>
      </c>
      <c r="F52" s="62">
        <v>2</v>
      </c>
      <c r="G52" s="62">
        <v>2</v>
      </c>
      <c r="H52" s="62">
        <v>1</v>
      </c>
      <c r="L52" s="17"/>
      <c r="M52" s="17"/>
      <c r="N52" s="17"/>
      <c r="O52" s="17"/>
      <c r="P52" s="17"/>
      <c r="Q52" s="17"/>
    </row>
    <row r="53" spans="1:17" ht="24.75" customHeight="1" x14ac:dyDescent="0.25">
      <c r="A53" s="57" t="s">
        <v>25</v>
      </c>
      <c r="B53" s="61" t="s">
        <v>234</v>
      </c>
      <c r="C53" s="62">
        <v>1</v>
      </c>
      <c r="D53" s="62">
        <v>4</v>
      </c>
      <c r="E53" s="62">
        <v>2</v>
      </c>
      <c r="F53" s="62">
        <v>1</v>
      </c>
      <c r="G53" s="62">
        <v>3</v>
      </c>
      <c r="H53" s="62">
        <v>5</v>
      </c>
      <c r="L53" s="17"/>
      <c r="M53" s="17"/>
      <c r="N53" s="17"/>
      <c r="O53" s="17"/>
      <c r="P53" s="17"/>
      <c r="Q53" s="17"/>
    </row>
    <row r="54" spans="1:17" ht="24.75" customHeight="1" x14ac:dyDescent="0.25">
      <c r="A54" s="57" t="s">
        <v>24</v>
      </c>
      <c r="B54" s="61" t="s">
        <v>219</v>
      </c>
      <c r="C54" s="62">
        <v>5</v>
      </c>
      <c r="D54" s="62">
        <v>4</v>
      </c>
      <c r="E54" s="62">
        <v>4</v>
      </c>
      <c r="F54" s="62">
        <v>1</v>
      </c>
      <c r="G54" s="62">
        <v>1</v>
      </c>
      <c r="H54" s="62">
        <v>4</v>
      </c>
      <c r="L54" s="17"/>
      <c r="M54" s="17"/>
      <c r="N54" s="17"/>
      <c r="O54" s="17"/>
      <c r="P54" s="17"/>
      <c r="Q54" s="17"/>
    </row>
    <row r="55" spans="1:17" ht="24.75" customHeight="1" x14ac:dyDescent="0.25">
      <c r="A55" s="57" t="s">
        <v>23</v>
      </c>
      <c r="B55" s="61" t="s">
        <v>230</v>
      </c>
      <c r="C55" s="62">
        <v>5</v>
      </c>
      <c r="D55" s="62">
        <v>4</v>
      </c>
      <c r="E55" s="62">
        <v>3</v>
      </c>
      <c r="F55" s="62">
        <v>1</v>
      </c>
      <c r="G55" s="62">
        <v>3</v>
      </c>
      <c r="H55" s="62">
        <v>4</v>
      </c>
      <c r="L55" s="17"/>
      <c r="M55" s="17"/>
      <c r="N55" s="17"/>
      <c r="O55" s="17"/>
      <c r="P55" s="17"/>
      <c r="Q55" s="17"/>
    </row>
    <row r="56" spans="1:17" ht="24.75" customHeight="1" x14ac:dyDescent="0.25">
      <c r="A56" s="57" t="s">
        <v>22</v>
      </c>
      <c r="B56" s="61" t="s">
        <v>208</v>
      </c>
      <c r="C56" s="62">
        <v>1</v>
      </c>
      <c r="D56" s="62">
        <v>3</v>
      </c>
      <c r="E56" s="62">
        <v>1</v>
      </c>
      <c r="F56" s="62">
        <v>1</v>
      </c>
      <c r="G56" s="62">
        <v>3</v>
      </c>
      <c r="H56" s="62">
        <v>4</v>
      </c>
      <c r="L56" s="17"/>
      <c r="M56" s="17"/>
      <c r="N56" s="17"/>
      <c r="O56" s="17"/>
      <c r="P56" s="17"/>
      <c r="Q56" s="17"/>
    </row>
    <row r="57" spans="1:17" ht="24.75" customHeight="1" x14ac:dyDescent="0.25">
      <c r="A57" s="57" t="s">
        <v>21</v>
      </c>
      <c r="B57" s="61" t="s">
        <v>220</v>
      </c>
      <c r="C57" s="62">
        <v>5</v>
      </c>
      <c r="D57" s="62">
        <v>5</v>
      </c>
      <c r="E57" s="62">
        <v>4</v>
      </c>
      <c r="F57" s="62">
        <v>1</v>
      </c>
      <c r="G57" s="62">
        <v>1</v>
      </c>
      <c r="H57" s="62">
        <v>1</v>
      </c>
      <c r="L57" s="17"/>
      <c r="M57" s="17"/>
      <c r="N57" s="17"/>
      <c r="O57" s="17"/>
      <c r="P57" s="17"/>
      <c r="Q57" s="17"/>
    </row>
    <row r="58" spans="1:17" ht="24.75" customHeight="1" x14ac:dyDescent="0.25">
      <c r="A58" s="57" t="s">
        <v>20</v>
      </c>
      <c r="B58" s="61" t="s">
        <v>199</v>
      </c>
      <c r="C58" s="62">
        <v>5</v>
      </c>
      <c r="D58" s="62">
        <v>5</v>
      </c>
      <c r="E58" s="62">
        <v>1</v>
      </c>
      <c r="F58" s="62">
        <v>1</v>
      </c>
      <c r="G58" s="62">
        <v>1</v>
      </c>
      <c r="H58" s="62">
        <v>2</v>
      </c>
      <c r="L58" s="17"/>
      <c r="M58" s="17"/>
      <c r="N58" s="17"/>
      <c r="O58" s="17"/>
      <c r="P58" s="17"/>
      <c r="Q58" s="17"/>
    </row>
    <row r="59" spans="1:17" ht="24.75" customHeight="1" x14ac:dyDescent="0.25">
      <c r="A59" s="57" t="s">
        <v>19</v>
      </c>
      <c r="B59" s="61" t="s">
        <v>216</v>
      </c>
      <c r="C59" s="62">
        <v>1</v>
      </c>
      <c r="D59" s="62">
        <v>4</v>
      </c>
      <c r="E59" s="62">
        <v>5</v>
      </c>
      <c r="F59" s="62">
        <v>1</v>
      </c>
      <c r="G59" s="62">
        <v>3</v>
      </c>
      <c r="H59" s="62">
        <v>4</v>
      </c>
      <c r="L59" s="17"/>
      <c r="M59" s="17"/>
      <c r="N59" s="17"/>
      <c r="O59" s="17"/>
      <c r="P59" s="17"/>
      <c r="Q59" s="17"/>
    </row>
    <row r="60" spans="1:17" ht="24.75" customHeight="1" x14ac:dyDescent="0.25">
      <c r="A60" s="57" t="s">
        <v>18</v>
      </c>
      <c r="B60" s="61" t="s">
        <v>197</v>
      </c>
      <c r="C60" s="62">
        <v>5</v>
      </c>
      <c r="D60" s="62">
        <v>3</v>
      </c>
      <c r="E60" s="62">
        <v>2</v>
      </c>
      <c r="F60" s="62">
        <v>1</v>
      </c>
      <c r="G60" s="62">
        <v>2</v>
      </c>
      <c r="H60" s="62">
        <v>2</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d'Argentan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Entretien des espaces naturels </v>
      </c>
      <c r="C69" s="63">
        <f>IF(N69=". ",0,IF(AND(N69&gt;0,N69&lt;5),"ND",N69))</f>
        <v>14</v>
      </c>
      <c r="D69" s="58">
        <f>IF(O69=". ",0,IF(AND(O69&gt;0,O69&lt;5),"ND",O69))</f>
        <v>21</v>
      </c>
      <c r="E69" s="64">
        <f t="shared" ref="E69:E78" si="9">IF(P69=". ",0,P69)</f>
        <v>46</v>
      </c>
      <c r="F69" s="65">
        <f>IF(OR(R69=0,R69=". "),"-",IF(P69=". ",0,P69)/R69-1)</f>
        <v>2.5384615384615383</v>
      </c>
      <c r="G69" s="58">
        <f>IF(Q69=". ",0,Q69)</f>
        <v>0</v>
      </c>
      <c r="H69" s="66">
        <f>IF(OR(S69=0,S69=". "),"-",IF(P69=". ",0,P69)/S69)</f>
        <v>3.5384615384615383</v>
      </c>
      <c r="L69" s="17"/>
      <c r="M69" s="17" t="s">
        <v>231</v>
      </c>
      <c r="N69" s="17">
        <v>14</v>
      </c>
      <c r="O69" s="17">
        <v>21</v>
      </c>
      <c r="P69" s="17">
        <v>46</v>
      </c>
      <c r="Q69" s="17" t="s">
        <v>95</v>
      </c>
      <c r="R69" s="17">
        <v>13</v>
      </c>
      <c r="S69" s="17">
        <v>13</v>
      </c>
    </row>
    <row r="70" spans="1:19" ht="24.75" customHeight="1" x14ac:dyDescent="0.25">
      <c r="A70" s="57" t="s">
        <v>27</v>
      </c>
      <c r="B70" s="61" t="str">
        <f t="shared" si="8"/>
        <v xml:space="preserve">Vente en alimentation </v>
      </c>
      <c r="C70" s="67">
        <f t="shared" ref="C70:D78" si="10">IF(N70=". ",0,IF(AND(N70&gt;0,N70&lt;5),"ND",N70))</f>
        <v>12</v>
      </c>
      <c r="D70" s="68">
        <f t="shared" si="10"/>
        <v>32</v>
      </c>
      <c r="E70" s="69">
        <f t="shared" si="9"/>
        <v>24</v>
      </c>
      <c r="F70" s="70">
        <f t="shared" ref="F70:F78" si="11">IF(OR(R70=0,R70=". "),"-",IF(P70=". ",0,P70)/R70-1)</f>
        <v>-7.6923076923076872E-2</v>
      </c>
      <c r="G70" s="68">
        <f t="shared" ref="G70:G78" si="12">IF(Q70=". ",0,Q70)</f>
        <v>1</v>
      </c>
      <c r="H70" s="71">
        <f t="shared" ref="H70:H78" si="13">IF(OR(S70=0,S70=". "),"-",IF(P70=". ",0,P70)/S70)</f>
        <v>0.46153846153846156</v>
      </c>
      <c r="L70" s="17"/>
      <c r="M70" s="17" t="s">
        <v>241</v>
      </c>
      <c r="N70" s="17">
        <v>12</v>
      </c>
      <c r="O70" s="17">
        <v>32</v>
      </c>
      <c r="P70" s="17">
        <v>24</v>
      </c>
      <c r="Q70" s="17">
        <v>1</v>
      </c>
      <c r="R70" s="17">
        <v>26</v>
      </c>
      <c r="S70" s="17">
        <v>52</v>
      </c>
    </row>
    <row r="71" spans="1:19" ht="24.75" customHeight="1" x14ac:dyDescent="0.25">
      <c r="A71" s="57" t="s">
        <v>25</v>
      </c>
      <c r="B71" s="61" t="str">
        <f t="shared" si="8"/>
        <v xml:space="preserve">Montage-assemblage mécanique </v>
      </c>
      <c r="C71" s="67">
        <f t="shared" si="10"/>
        <v>11</v>
      </c>
      <c r="D71" s="68">
        <f t="shared" si="10"/>
        <v>25</v>
      </c>
      <c r="E71" s="69">
        <f t="shared" si="9"/>
        <v>1</v>
      </c>
      <c r="F71" s="70">
        <f t="shared" si="11"/>
        <v>0</v>
      </c>
      <c r="G71" s="68">
        <f t="shared" si="12"/>
        <v>0</v>
      </c>
      <c r="H71" s="71">
        <f t="shared" si="13"/>
        <v>5.8823529411764705E-2</v>
      </c>
      <c r="L71" s="17"/>
      <c r="M71" s="17" t="s">
        <v>234</v>
      </c>
      <c r="N71" s="17">
        <v>11</v>
      </c>
      <c r="O71" s="17">
        <v>25</v>
      </c>
      <c r="P71" s="17">
        <v>1</v>
      </c>
      <c r="Q71" s="17" t="s">
        <v>95</v>
      </c>
      <c r="R71" s="17">
        <v>1</v>
      </c>
      <c r="S71" s="17">
        <v>17</v>
      </c>
    </row>
    <row r="72" spans="1:19" ht="24.75" customHeight="1" x14ac:dyDescent="0.25">
      <c r="A72" s="57" t="s">
        <v>24</v>
      </c>
      <c r="B72" s="61" t="str">
        <f t="shared" si="8"/>
        <v xml:space="preserve">Préparation du gros oeuvre et des travaux publics </v>
      </c>
      <c r="C72" s="67">
        <f t="shared" si="10"/>
        <v>21</v>
      </c>
      <c r="D72" s="68">
        <f t="shared" si="10"/>
        <v>28</v>
      </c>
      <c r="E72" s="69">
        <f t="shared" si="9"/>
        <v>39</v>
      </c>
      <c r="F72" s="70">
        <f t="shared" si="11"/>
        <v>3.333333333333333</v>
      </c>
      <c r="G72" s="68">
        <f t="shared" si="12"/>
        <v>1</v>
      </c>
      <c r="H72" s="71">
        <f t="shared" si="13"/>
        <v>0.90697674418604646</v>
      </c>
      <c r="L72" s="17"/>
      <c r="M72" s="17" t="s">
        <v>219</v>
      </c>
      <c r="N72" s="17">
        <v>21</v>
      </c>
      <c r="O72" s="17">
        <v>28</v>
      </c>
      <c r="P72" s="17">
        <v>39</v>
      </c>
      <c r="Q72" s="17">
        <v>1</v>
      </c>
      <c r="R72" s="17">
        <v>9</v>
      </c>
      <c r="S72" s="17">
        <v>43</v>
      </c>
    </row>
    <row r="73" spans="1:19" ht="24.75" customHeight="1" x14ac:dyDescent="0.25">
      <c r="A73" s="57" t="s">
        <v>23</v>
      </c>
      <c r="B73" s="61" t="str">
        <f t="shared" si="8"/>
        <v xml:space="preserve">Entretien des espaces verts </v>
      </c>
      <c r="C73" s="67">
        <f t="shared" si="10"/>
        <v>81</v>
      </c>
      <c r="D73" s="68">
        <f t="shared" si="10"/>
        <v>110</v>
      </c>
      <c r="E73" s="69">
        <f t="shared" si="9"/>
        <v>68</v>
      </c>
      <c r="F73" s="70">
        <f t="shared" si="11"/>
        <v>0.21428571428571419</v>
      </c>
      <c r="G73" s="68">
        <f t="shared" si="12"/>
        <v>2</v>
      </c>
      <c r="H73" s="71">
        <f t="shared" si="13"/>
        <v>0.4563758389261745</v>
      </c>
      <c r="L73" s="17"/>
      <c r="M73" s="17" t="s">
        <v>230</v>
      </c>
      <c r="N73" s="17">
        <v>81</v>
      </c>
      <c r="O73" s="17">
        <v>110</v>
      </c>
      <c r="P73" s="17">
        <v>68</v>
      </c>
      <c r="Q73" s="17">
        <v>2</v>
      </c>
      <c r="R73" s="17">
        <v>56</v>
      </c>
      <c r="S73" s="17">
        <v>149</v>
      </c>
    </row>
    <row r="74" spans="1:19" ht="24.75" customHeight="1" x14ac:dyDescent="0.25">
      <c r="A74" s="57" t="s">
        <v>22</v>
      </c>
      <c r="B74" s="61" t="str">
        <f t="shared" si="8"/>
        <v xml:space="preserve">Intervention technique en méthodes et industrialisation </v>
      </c>
      <c r="C74" s="67">
        <f t="shared" si="10"/>
        <v>18</v>
      </c>
      <c r="D74" s="68">
        <f t="shared" si="10"/>
        <v>31</v>
      </c>
      <c r="E74" s="69">
        <f t="shared" si="9"/>
        <v>1</v>
      </c>
      <c r="F74" s="70">
        <f t="shared" si="11"/>
        <v>-0.5</v>
      </c>
      <c r="G74" s="68">
        <f t="shared" si="12"/>
        <v>0</v>
      </c>
      <c r="H74" s="71">
        <f t="shared" si="13"/>
        <v>3.125E-2</v>
      </c>
      <c r="L74" s="17"/>
      <c r="M74" s="17" t="s">
        <v>208</v>
      </c>
      <c r="N74" s="17">
        <v>18</v>
      </c>
      <c r="O74" s="17">
        <v>31</v>
      </c>
      <c r="P74" s="17">
        <v>1</v>
      </c>
      <c r="Q74" s="17" t="s">
        <v>95</v>
      </c>
      <c r="R74" s="17">
        <v>2</v>
      </c>
      <c r="S74" s="17">
        <v>32</v>
      </c>
    </row>
    <row r="75" spans="1:19" ht="24.75" customHeight="1" x14ac:dyDescent="0.25">
      <c r="A75" s="57" t="s">
        <v>21</v>
      </c>
      <c r="B75" s="61" t="str">
        <f t="shared" si="8"/>
        <v xml:space="preserve">Personnel polyvalent en restauration </v>
      </c>
      <c r="C75" s="67">
        <f t="shared" si="10"/>
        <v>14</v>
      </c>
      <c r="D75" s="68">
        <f t="shared" si="10"/>
        <v>24</v>
      </c>
      <c r="E75" s="69">
        <f t="shared" si="9"/>
        <v>53</v>
      </c>
      <c r="F75" s="70">
        <f t="shared" si="11"/>
        <v>3.8181818181818183</v>
      </c>
      <c r="G75" s="68">
        <f t="shared" si="12"/>
        <v>0</v>
      </c>
      <c r="H75" s="71">
        <f t="shared" si="13"/>
        <v>2.0384615384615383</v>
      </c>
      <c r="L75" s="17"/>
      <c r="M75" s="17" t="s">
        <v>220</v>
      </c>
      <c r="N75" s="17">
        <v>14</v>
      </c>
      <c r="O75" s="17">
        <v>24</v>
      </c>
      <c r="P75" s="17">
        <v>53</v>
      </c>
      <c r="Q75" s="17" t="s">
        <v>95</v>
      </c>
      <c r="R75" s="17">
        <v>11</v>
      </c>
      <c r="S75" s="17">
        <v>26</v>
      </c>
    </row>
    <row r="76" spans="1:19" ht="24.75" customHeight="1" x14ac:dyDescent="0.25">
      <c r="A76" s="57" t="s">
        <v>20</v>
      </c>
      <c r="B76" s="61" t="str">
        <f t="shared" si="8"/>
        <v xml:space="preserve">Conduite et livraison par tournées sur courte distance </v>
      </c>
      <c r="C76" s="67">
        <f t="shared" si="10"/>
        <v>16</v>
      </c>
      <c r="D76" s="68">
        <f t="shared" si="10"/>
        <v>29</v>
      </c>
      <c r="E76" s="69">
        <f t="shared" si="9"/>
        <v>16</v>
      </c>
      <c r="F76" s="70">
        <f t="shared" si="11"/>
        <v>6.6666666666666652E-2</v>
      </c>
      <c r="G76" s="68">
        <f t="shared" si="12"/>
        <v>0</v>
      </c>
      <c r="H76" s="71">
        <f t="shared" si="13"/>
        <v>0.36363636363636365</v>
      </c>
      <c r="L76" s="17"/>
      <c r="M76" s="17" t="s">
        <v>199</v>
      </c>
      <c r="N76" s="17">
        <v>16</v>
      </c>
      <c r="O76" s="17">
        <v>29</v>
      </c>
      <c r="P76" s="17">
        <v>16</v>
      </c>
      <c r="Q76" s="17" t="s">
        <v>95</v>
      </c>
      <c r="R76" s="17">
        <v>15</v>
      </c>
      <c r="S76" s="17">
        <v>44</v>
      </c>
    </row>
    <row r="77" spans="1:19" ht="24.75" customHeight="1" x14ac:dyDescent="0.25">
      <c r="A77" s="57" t="s">
        <v>19</v>
      </c>
      <c r="B77" s="61" t="str">
        <f t="shared" si="8"/>
        <v xml:space="preserve">Peinture en bâtiment </v>
      </c>
      <c r="C77" s="67">
        <f t="shared" si="10"/>
        <v>16</v>
      </c>
      <c r="D77" s="68">
        <f t="shared" si="10"/>
        <v>29</v>
      </c>
      <c r="E77" s="69">
        <f t="shared" si="9"/>
        <v>10</v>
      </c>
      <c r="F77" s="70">
        <f t="shared" si="11"/>
        <v>1</v>
      </c>
      <c r="G77" s="68">
        <f t="shared" si="12"/>
        <v>0</v>
      </c>
      <c r="H77" s="71">
        <f t="shared" si="13"/>
        <v>0.19607843137254902</v>
      </c>
      <c r="L77" s="17"/>
      <c r="M77" s="17" t="s">
        <v>216</v>
      </c>
      <c r="N77" s="17">
        <v>16</v>
      </c>
      <c r="O77" s="17">
        <v>29</v>
      </c>
      <c r="P77" s="17">
        <v>10</v>
      </c>
      <c r="Q77" s="17" t="s">
        <v>95</v>
      </c>
      <c r="R77" s="17">
        <v>5</v>
      </c>
      <c r="S77" s="17">
        <v>51</v>
      </c>
    </row>
    <row r="78" spans="1:19" ht="24.75" customHeight="1" x14ac:dyDescent="0.25">
      <c r="A78" s="57" t="s">
        <v>18</v>
      </c>
      <c r="B78" s="61" t="str">
        <f t="shared" si="8"/>
        <v xml:space="preserve">Maintenance des bâtiments et des locaux </v>
      </c>
      <c r="C78" s="67">
        <f t="shared" si="10"/>
        <v>28</v>
      </c>
      <c r="D78" s="68">
        <f t="shared" si="10"/>
        <v>47</v>
      </c>
      <c r="E78" s="69">
        <f t="shared" si="9"/>
        <v>27</v>
      </c>
      <c r="F78" s="70">
        <f t="shared" si="11"/>
        <v>0.58823529411764697</v>
      </c>
      <c r="G78" s="68">
        <f t="shared" si="12"/>
        <v>3</v>
      </c>
      <c r="H78" s="71">
        <f t="shared" si="13"/>
        <v>0.71052631578947367</v>
      </c>
      <c r="L78" s="17"/>
      <c r="M78" s="17" t="s">
        <v>197</v>
      </c>
      <c r="N78" s="17">
        <v>28</v>
      </c>
      <c r="O78" s="17">
        <v>47</v>
      </c>
      <c r="P78" s="17">
        <v>27</v>
      </c>
      <c r="Q78" s="17">
        <v>3</v>
      </c>
      <c r="R78" s="17">
        <v>17</v>
      </c>
      <c r="S78" s="17">
        <v>38</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19" priority="6" operator="equal">
      <formula>5</formula>
    </cfRule>
    <cfRule type="cellIs" dxfId="18" priority="7" operator="equal">
      <formula>4</formula>
    </cfRule>
    <cfRule type="cellIs" dxfId="17" priority="8" operator="equal">
      <formula>3</formula>
    </cfRule>
    <cfRule type="cellIs" dxfId="16" priority="9" operator="equal">
      <formula>2</formula>
    </cfRule>
    <cfRule type="cellIs" dxfId="15" priority="10" operator="equal">
      <formula>1</formula>
    </cfRule>
  </conditionalFormatting>
  <conditionalFormatting sqref="F51:F60">
    <cfRule type="cellIs" dxfId="14" priority="1" operator="equal">
      <formula>5</formula>
    </cfRule>
    <cfRule type="cellIs" dxfId="13" priority="2" operator="equal">
      <formula>4</formula>
    </cfRule>
    <cfRule type="cellIs" dxfId="12" priority="3" operator="equal">
      <formula>3</formula>
    </cfRule>
    <cfRule type="cellIs" dxfId="11" priority="4" operator="equal">
      <formula>2</formula>
    </cfRule>
    <cfRule type="cellIs" dxfId="10" priority="5" operator="equal">
      <formula>1</formula>
    </cfRule>
  </conditionalFormatting>
  <pageMargins left="0.25" right="0.25" top="0.75" bottom="0.75" header="0.3" footer="0.3"/>
  <pageSetup paperSize="9" orientation="portrait"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topLeftCell="A35"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184</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11</v>
      </c>
      <c r="N17" s="5">
        <v>1</v>
      </c>
      <c r="O17" s="5">
        <v>6</v>
      </c>
      <c r="P17" s="5">
        <v>10</v>
      </c>
      <c r="Q17" s="5">
        <v>2</v>
      </c>
      <c r="R17" s="22">
        <f>Q17/SUM(M17:Q17)+0.0000001</f>
        <v>6.6666766666666669E-2</v>
      </c>
      <c r="S17" s="11" t="s">
        <v>3</v>
      </c>
      <c r="T17" s="17">
        <v>1</v>
      </c>
      <c r="U17" s="21">
        <f>LARGE($R$17:$R$30,T17)</f>
        <v>0.25000099999999997</v>
      </c>
      <c r="V17" s="17" t="str">
        <f>VLOOKUP(U17,$R$17:$S$30,2,FALSE)</f>
        <v>Santé</v>
      </c>
      <c r="W17" s="41">
        <f>VLOOKUP(VLOOKUP(V17,$T$2:$U$15,2,FALSE),$L$17:$Q$31,2,FALSE)</f>
        <v>11</v>
      </c>
      <c r="X17" s="41">
        <f>VLOOKUP(VLOOKUP(V17,$T$2:$U$15,2,FALSE),$L$17:$Q$31,3,FALSE)</f>
        <v>3</v>
      </c>
      <c r="Y17" s="41">
        <f>VLOOKUP(VLOOKUP(V17,$T$2:$U$15,2,FALSE),$L$17:$Q$31,4,FALSE)</f>
        <v>2</v>
      </c>
      <c r="Z17" s="41">
        <f t="shared" ref="Z17:Z30" si="0">VLOOKUP(VLOOKUP(V17,$T$2:$U$15,2,FALSE),$L$17:$Q$31,5,FALSE)</f>
        <v>8</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16</v>
      </c>
      <c r="N18" s="17">
        <v>0</v>
      </c>
      <c r="O18" s="17">
        <v>0</v>
      </c>
      <c r="P18" s="17">
        <v>2</v>
      </c>
      <c r="Q18" s="17">
        <v>1</v>
      </c>
      <c r="R18" s="22">
        <f>Q18/SUM(M18:Q18)+0.0000002</f>
        <v>5.2631778947368417E-2</v>
      </c>
      <c r="S18" s="11" t="s">
        <v>4</v>
      </c>
      <c r="T18" s="17">
        <v>2</v>
      </c>
      <c r="U18" s="21">
        <f t="shared" ref="U18:U30" si="2">LARGE($R$17:$R$30,T18)</f>
        <v>0.21052691578947366</v>
      </c>
      <c r="V18" s="17" t="str">
        <f t="shared" ref="V18:V30" si="3">VLOOKUP(U18,$R$17:$S$30,2,FALSE)</f>
        <v>Construction, bâtiment et travaux publics</v>
      </c>
      <c r="W18" s="41">
        <f>VLOOKUP(VLOOKUP(V18,$T$2:$U$15,2,FALSE),$L$17:$Q$30,2,FALSE)</f>
        <v>10</v>
      </c>
      <c r="X18" s="41">
        <f t="shared" ref="X18:X30" si="4">VLOOKUP(VLOOKUP(V18,$T$2:$U$15,2,FALSE),$L$17:$Q$30,3,FALSE)</f>
        <v>1</v>
      </c>
      <c r="Y18" s="41">
        <f t="shared" ref="Y18:Y30" si="5">VLOOKUP(VLOOKUP(V18,$T$2:$U$15,2,FALSE),$L$17:$Q$30,4,FALSE)</f>
        <v>0</v>
      </c>
      <c r="Z18" s="41">
        <f t="shared" si="0"/>
        <v>19</v>
      </c>
      <c r="AA18" s="41">
        <f t="shared" si="1"/>
        <v>8</v>
      </c>
      <c r="AG18" s="25"/>
      <c r="AH18" s="25"/>
      <c r="AI18" s="25"/>
    </row>
    <row r="19" spans="1:35" ht="9.75" customHeight="1" x14ac:dyDescent="0.25">
      <c r="A19" s="94"/>
      <c r="B19" s="94"/>
      <c r="C19" s="94"/>
      <c r="D19" s="94"/>
      <c r="E19" s="94"/>
      <c r="F19" s="94"/>
      <c r="G19" s="94"/>
      <c r="H19" s="94"/>
      <c r="I19" s="25"/>
      <c r="J19" s="25"/>
      <c r="K19" s="11"/>
      <c r="L19" s="17" t="s">
        <v>81</v>
      </c>
      <c r="M19" s="17">
        <v>16</v>
      </c>
      <c r="N19" s="17">
        <v>0</v>
      </c>
      <c r="O19" s="17">
        <v>0</v>
      </c>
      <c r="P19" s="17">
        <v>7</v>
      </c>
      <c r="Q19" s="17">
        <v>2</v>
      </c>
      <c r="R19" s="22">
        <f>Q19/SUM(M19:Q19)+0.0000003</f>
        <v>8.0000299999999996E-2</v>
      </c>
      <c r="S19" s="11" t="s">
        <v>5</v>
      </c>
      <c r="T19" s="17">
        <v>3</v>
      </c>
      <c r="U19" s="21">
        <f t="shared" si="2"/>
        <v>0.18181948181818183</v>
      </c>
      <c r="V19" s="17" t="str">
        <f t="shared" si="3"/>
        <v>Support à l'entreprise</v>
      </c>
      <c r="W19" s="41">
        <f t="shared" ref="W19:W30" si="6">VLOOKUP(VLOOKUP(V19,$T$2:$U$15,2,FALSE),$L$17:$Q$30,2,FALSE)</f>
        <v>14</v>
      </c>
      <c r="X19" s="41">
        <f t="shared" si="4"/>
        <v>5</v>
      </c>
      <c r="Y19" s="41">
        <f t="shared" si="5"/>
        <v>7</v>
      </c>
      <c r="Z19" s="41">
        <f t="shared" si="0"/>
        <v>10</v>
      </c>
      <c r="AA19" s="41">
        <f t="shared" si="1"/>
        <v>8</v>
      </c>
      <c r="AG19" s="25"/>
      <c r="AH19" s="25"/>
      <c r="AI19" s="25"/>
    </row>
    <row r="20" spans="1:35" ht="18.75" customHeight="1" x14ac:dyDescent="0.25">
      <c r="E20" s="19"/>
      <c r="I20" s="25"/>
      <c r="J20" s="25"/>
      <c r="K20" s="11"/>
      <c r="L20" s="17" t="s">
        <v>82</v>
      </c>
      <c r="M20" s="17">
        <v>11</v>
      </c>
      <c r="N20" s="17">
        <v>8</v>
      </c>
      <c r="O20" s="17">
        <v>9</v>
      </c>
      <c r="P20" s="17">
        <v>10</v>
      </c>
      <c r="Q20" s="17">
        <v>1</v>
      </c>
      <c r="R20" s="22">
        <f>Q20/SUM(M20:Q20)+0.0000004</f>
        <v>2.5641425641025641E-2</v>
      </c>
      <c r="S20" s="11" t="s">
        <v>6</v>
      </c>
      <c r="T20" s="17">
        <v>4</v>
      </c>
      <c r="U20" s="21">
        <f t="shared" si="2"/>
        <v>0.17857232857142857</v>
      </c>
      <c r="V20" s="17" t="str">
        <f t="shared" si="3"/>
        <v>Installation et maintenance</v>
      </c>
      <c r="W20" s="41">
        <f t="shared" si="6"/>
        <v>5</v>
      </c>
      <c r="X20" s="41">
        <f t="shared" si="4"/>
        <v>3</v>
      </c>
      <c r="Y20" s="41">
        <f t="shared" si="5"/>
        <v>1</v>
      </c>
      <c r="Z20" s="41">
        <f t="shared" si="0"/>
        <v>14</v>
      </c>
      <c r="AA20" s="41">
        <f t="shared" si="1"/>
        <v>5</v>
      </c>
      <c r="AG20" s="25"/>
      <c r="AH20" s="25"/>
      <c r="AI20" s="25"/>
    </row>
    <row r="21" spans="1:35" ht="16.5" customHeight="1" x14ac:dyDescent="0.3">
      <c r="B21" s="46" t="s">
        <v>179</v>
      </c>
      <c r="E21" s="19"/>
      <c r="I21" s="25"/>
      <c r="J21" s="25"/>
      <c r="K21" s="11"/>
      <c r="L21" s="17" t="s">
        <v>83</v>
      </c>
      <c r="M21" s="17">
        <v>14</v>
      </c>
      <c r="N21" s="17">
        <v>0</v>
      </c>
      <c r="O21" s="17">
        <v>0</v>
      </c>
      <c r="P21" s="17">
        <v>7</v>
      </c>
      <c r="Q21" s="17">
        <v>2</v>
      </c>
      <c r="R21" s="22">
        <f>Q21/SUM(M21:Q21)+0.0000005</f>
        <v>8.6957021739130433E-2</v>
      </c>
      <c r="S21" s="11" t="s">
        <v>7</v>
      </c>
      <c r="T21" s="17">
        <v>5</v>
      </c>
      <c r="U21" s="21">
        <f t="shared" si="2"/>
        <v>0.13829867234042553</v>
      </c>
      <c r="V21" s="17" t="str">
        <f t="shared" si="3"/>
        <v>Industrie</v>
      </c>
      <c r="W21" s="41">
        <f t="shared" si="6"/>
        <v>37</v>
      </c>
      <c r="X21" s="41">
        <f t="shared" si="4"/>
        <v>4</v>
      </c>
      <c r="Y21" s="41">
        <f t="shared" si="5"/>
        <v>13</v>
      </c>
      <c r="Z21" s="41">
        <f t="shared" si="0"/>
        <v>27</v>
      </c>
      <c r="AA21" s="41">
        <f t="shared" si="1"/>
        <v>13</v>
      </c>
      <c r="AG21" s="25"/>
      <c r="AH21" s="25"/>
      <c r="AI21" s="25"/>
    </row>
    <row r="22" spans="1:35" ht="16.5" customHeight="1" x14ac:dyDescent="0.25">
      <c r="E22" s="19"/>
      <c r="I22" s="25"/>
      <c r="J22" s="25"/>
      <c r="K22" s="11"/>
      <c r="L22" s="17" t="s">
        <v>84</v>
      </c>
      <c r="M22" s="17">
        <v>10</v>
      </c>
      <c r="N22" s="17">
        <v>1</v>
      </c>
      <c r="O22" s="17">
        <v>0</v>
      </c>
      <c r="P22" s="17">
        <v>19</v>
      </c>
      <c r="Q22" s="17">
        <v>8</v>
      </c>
      <c r="R22" s="22">
        <f>Q22/SUM(M22:Q22)+0.0000006</f>
        <v>0.21052691578947366</v>
      </c>
      <c r="S22" s="11" t="s">
        <v>8</v>
      </c>
      <c r="T22" s="17">
        <v>6</v>
      </c>
      <c r="U22" s="21">
        <f t="shared" si="2"/>
        <v>9.8592649295774645E-2</v>
      </c>
      <c r="V22" s="17" t="str">
        <f t="shared" si="3"/>
        <v>Services à la personne et à la collectivité</v>
      </c>
      <c r="W22" s="41">
        <f t="shared" si="6"/>
        <v>39</v>
      </c>
      <c r="X22" s="41">
        <f t="shared" si="4"/>
        <v>10</v>
      </c>
      <c r="Y22" s="41">
        <f t="shared" si="5"/>
        <v>4</v>
      </c>
      <c r="Z22" s="41">
        <f t="shared" si="0"/>
        <v>11</v>
      </c>
      <c r="AA22" s="41">
        <f t="shared" si="1"/>
        <v>7</v>
      </c>
      <c r="AG22" s="25"/>
      <c r="AH22" s="25"/>
      <c r="AI22" s="25"/>
    </row>
    <row r="23" spans="1:35" ht="16.5" customHeight="1" x14ac:dyDescent="0.25">
      <c r="B23" t="s">
        <v>114</v>
      </c>
      <c r="H23" s="95"/>
      <c r="I23" s="25"/>
      <c r="J23" s="25"/>
      <c r="K23" s="11"/>
      <c r="L23" s="17" t="s">
        <v>85</v>
      </c>
      <c r="M23" s="17">
        <v>17</v>
      </c>
      <c r="N23" s="17">
        <v>1</v>
      </c>
      <c r="O23" s="17">
        <v>6</v>
      </c>
      <c r="P23" s="17">
        <v>6</v>
      </c>
      <c r="Q23" s="17">
        <v>0</v>
      </c>
      <c r="R23" s="22">
        <f>Q23/SUM(M23:Q23)+0.0000007</f>
        <v>6.9999999999999997E-7</v>
      </c>
      <c r="S23" s="11" t="s">
        <v>9</v>
      </c>
      <c r="T23" s="17">
        <v>7</v>
      </c>
      <c r="U23" s="21">
        <f t="shared" si="2"/>
        <v>8.6957021739130433E-2</v>
      </c>
      <c r="V23" s="17" t="str">
        <f t="shared" si="3"/>
        <v>Communication, média et multimédia</v>
      </c>
      <c r="W23" s="41">
        <f t="shared" si="6"/>
        <v>14</v>
      </c>
      <c r="X23" s="41">
        <f t="shared" si="4"/>
        <v>0</v>
      </c>
      <c r="Y23" s="41">
        <f t="shared" si="5"/>
        <v>0</v>
      </c>
      <c r="Z23" s="41">
        <f t="shared" si="0"/>
        <v>7</v>
      </c>
      <c r="AA23" s="41">
        <f t="shared" si="1"/>
        <v>2</v>
      </c>
      <c r="AG23" s="25"/>
      <c r="AH23" s="25"/>
      <c r="AI23" s="25"/>
    </row>
    <row r="24" spans="1:35" ht="6.75" customHeight="1" x14ac:dyDescent="0.25">
      <c r="H24" s="95"/>
      <c r="I24" s="25"/>
      <c r="J24" s="25"/>
      <c r="K24" s="11"/>
      <c r="L24" s="17" t="s">
        <v>86</v>
      </c>
      <c r="M24" s="17">
        <v>37</v>
      </c>
      <c r="N24" s="17">
        <v>4</v>
      </c>
      <c r="O24" s="17">
        <v>13</v>
      </c>
      <c r="P24" s="17">
        <v>27</v>
      </c>
      <c r="Q24" s="17">
        <v>13</v>
      </c>
      <c r="R24" s="22">
        <f>Q24/SUM(M24:Q24)+0.0000008</f>
        <v>0.13829867234042553</v>
      </c>
      <c r="S24" s="11" t="s">
        <v>1</v>
      </c>
      <c r="T24" s="17">
        <v>8</v>
      </c>
      <c r="U24" s="21">
        <f t="shared" si="2"/>
        <v>8.0000299999999996E-2</v>
      </c>
      <c r="V24" s="17" t="str">
        <f t="shared" si="3"/>
        <v>Banque, assurance, immobilier</v>
      </c>
      <c r="W24" s="41">
        <f t="shared" si="6"/>
        <v>16</v>
      </c>
      <c r="X24" s="41">
        <f t="shared" si="4"/>
        <v>0</v>
      </c>
      <c r="Y24" s="41">
        <f t="shared" si="5"/>
        <v>0</v>
      </c>
      <c r="Z24" s="41">
        <f t="shared" si="0"/>
        <v>7</v>
      </c>
      <c r="AA24" s="41">
        <f t="shared" si="1"/>
        <v>2</v>
      </c>
      <c r="AG24" s="25"/>
      <c r="AH24" s="25"/>
      <c r="AI24" s="25"/>
    </row>
    <row r="25" spans="1:35" ht="12.75" customHeight="1" x14ac:dyDescent="0.25">
      <c r="A25" s="9" t="s">
        <v>36</v>
      </c>
      <c r="B25" s="12" t="s">
        <v>115</v>
      </c>
      <c r="G25" s="33"/>
      <c r="H25" s="95"/>
      <c r="I25" s="25"/>
      <c r="J25" s="25"/>
      <c r="K25" s="11"/>
      <c r="L25" s="17" t="s">
        <v>87</v>
      </c>
      <c r="M25" s="17">
        <v>5</v>
      </c>
      <c r="N25" s="17">
        <v>3</v>
      </c>
      <c r="O25" s="17">
        <v>1</v>
      </c>
      <c r="P25" s="17">
        <v>14</v>
      </c>
      <c r="Q25" s="17">
        <v>5</v>
      </c>
      <c r="R25" s="22">
        <f>Q25/SUM(M25:Q25)+0.0000009</f>
        <v>0.17857232857142857</v>
      </c>
      <c r="S25" s="11" t="s">
        <v>10</v>
      </c>
      <c r="T25" s="17">
        <v>9</v>
      </c>
      <c r="U25" s="21">
        <f t="shared" si="2"/>
        <v>6.6666766666666669E-2</v>
      </c>
      <c r="V25" s="17" t="str">
        <f t="shared" si="3"/>
        <v>Agriculture et pêche, espaces naturels et espaces verts, soins aux animaux</v>
      </c>
      <c r="W25" s="41">
        <f t="shared" si="6"/>
        <v>11</v>
      </c>
      <c r="X25" s="41">
        <f t="shared" si="4"/>
        <v>1</v>
      </c>
      <c r="Y25" s="41">
        <f t="shared" si="5"/>
        <v>6</v>
      </c>
      <c r="Z25" s="41">
        <f t="shared" si="0"/>
        <v>10</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11</v>
      </c>
      <c r="N26" s="17">
        <v>3</v>
      </c>
      <c r="O26" s="17">
        <v>2</v>
      </c>
      <c r="P26" s="17">
        <v>8</v>
      </c>
      <c r="Q26" s="17">
        <v>8</v>
      </c>
      <c r="R26" s="22">
        <f>Q26/SUM(M26:Q26)+0.000001</f>
        <v>0.25000099999999997</v>
      </c>
      <c r="S26" s="11" t="s">
        <v>11</v>
      </c>
      <c r="T26" s="17">
        <v>10</v>
      </c>
      <c r="U26" s="21">
        <f t="shared" si="2"/>
        <v>5.4055454054054056E-2</v>
      </c>
      <c r="V26" s="17" t="str">
        <f t="shared" si="3"/>
        <v>Transport et logistique</v>
      </c>
      <c r="W26" s="41">
        <f t="shared" si="6"/>
        <v>21</v>
      </c>
      <c r="X26" s="41">
        <f t="shared" si="4"/>
        <v>8</v>
      </c>
      <c r="Y26" s="41">
        <f t="shared" si="5"/>
        <v>3</v>
      </c>
      <c r="Z26" s="41">
        <f t="shared" si="0"/>
        <v>3</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39</v>
      </c>
      <c r="N27" s="17">
        <v>10</v>
      </c>
      <c r="O27" s="17">
        <v>4</v>
      </c>
      <c r="P27" s="17">
        <v>11</v>
      </c>
      <c r="Q27" s="17">
        <v>7</v>
      </c>
      <c r="R27" s="22">
        <f>Q27/SUM(M27:Q27)+0.0000011</f>
        <v>9.8592649295774645E-2</v>
      </c>
      <c r="S27" s="11" t="s">
        <v>12</v>
      </c>
      <c r="T27" s="17">
        <v>11</v>
      </c>
      <c r="U27" s="21">
        <f t="shared" si="2"/>
        <v>5.2631778947368417E-2</v>
      </c>
      <c r="V27" s="17" t="str">
        <f t="shared" si="3"/>
        <v>Arts et façonnage d'ouvrages d'art</v>
      </c>
      <c r="W27" s="41">
        <f t="shared" si="6"/>
        <v>16</v>
      </c>
      <c r="X27" s="41">
        <f t="shared" si="4"/>
        <v>0</v>
      </c>
      <c r="Y27" s="41">
        <f t="shared" si="5"/>
        <v>0</v>
      </c>
      <c r="Z27" s="41">
        <f t="shared" si="0"/>
        <v>2</v>
      </c>
      <c r="AA27" s="41">
        <f t="shared" si="1"/>
        <v>1</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2.5641425641025641E-2</v>
      </c>
      <c r="V28" s="17" t="str">
        <f t="shared" si="3"/>
        <v>Commerce, vente et grande distribution</v>
      </c>
      <c r="W28" s="41">
        <f t="shared" si="6"/>
        <v>11</v>
      </c>
      <c r="X28" s="41">
        <f t="shared" si="4"/>
        <v>8</v>
      </c>
      <c r="Y28" s="41">
        <f t="shared" si="5"/>
        <v>9</v>
      </c>
      <c r="Z28" s="41">
        <f t="shared" si="0"/>
        <v>10</v>
      </c>
      <c r="AA28" s="41">
        <f t="shared" si="1"/>
        <v>1</v>
      </c>
      <c r="AB28" s="17"/>
    </row>
    <row r="29" spans="1:35" s="5" customFormat="1" ht="23.25" customHeight="1" x14ac:dyDescent="0.25">
      <c r="B29" s="31"/>
      <c r="C29" s="32"/>
      <c r="D29" s="32"/>
      <c r="E29" s="32"/>
      <c r="F29" s="32"/>
      <c r="G29" s="32"/>
      <c r="H29" s="38">
        <f>VLOOKUP(VLOOKUP(V17,$T$2:$U$15,2,FALSE),$L$32:$M$45,2,FALSE)/10</f>
        <v>2</v>
      </c>
      <c r="I29" s="39"/>
      <c r="K29" s="31"/>
      <c r="L29" s="17" t="s">
        <v>91</v>
      </c>
      <c r="M29" s="17">
        <v>14</v>
      </c>
      <c r="N29" s="17">
        <v>5</v>
      </c>
      <c r="O29" s="17">
        <v>7</v>
      </c>
      <c r="P29" s="17">
        <v>10</v>
      </c>
      <c r="Q29" s="17">
        <v>8</v>
      </c>
      <c r="R29" s="22">
        <f>Q29/SUM(M29:Q29)+0.0000013</f>
        <v>0.18181948181818183</v>
      </c>
      <c r="S29" s="11" t="s">
        <v>14</v>
      </c>
      <c r="T29" s="17">
        <v>13</v>
      </c>
      <c r="U29" s="21">
        <f t="shared" si="2"/>
        <v>1.1999999999999999E-6</v>
      </c>
      <c r="V29" s="17" t="str">
        <f t="shared" si="3"/>
        <v>Spectacle</v>
      </c>
      <c r="W29" s="41">
        <f t="shared" si="6"/>
        <v>21</v>
      </c>
      <c r="X29" s="41">
        <f t="shared" si="4"/>
        <v>0</v>
      </c>
      <c r="Y29" s="41">
        <f t="shared" si="5"/>
        <v>1</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1.5</v>
      </c>
      <c r="I30" s="39"/>
      <c r="K30" s="31"/>
      <c r="L30" s="17" t="s">
        <v>92</v>
      </c>
      <c r="M30" s="17">
        <v>21</v>
      </c>
      <c r="N30" s="17">
        <v>8</v>
      </c>
      <c r="O30" s="17">
        <v>3</v>
      </c>
      <c r="P30" s="17">
        <v>3</v>
      </c>
      <c r="Q30" s="17">
        <v>2</v>
      </c>
      <c r="R30" s="22">
        <f>Q30/SUM(M30:Q30)+0.0000014</f>
        <v>5.4055454054054056E-2</v>
      </c>
      <c r="S30" s="11" t="s">
        <v>15</v>
      </c>
      <c r="T30" s="17">
        <v>14</v>
      </c>
      <c r="U30" s="21">
        <f t="shared" si="2"/>
        <v>6.9999999999999997E-7</v>
      </c>
      <c r="V30" s="17" t="str">
        <f t="shared" si="3"/>
        <v>Hôtellerie-restauration, tourisme, loisirs et animation</v>
      </c>
      <c r="W30" s="41">
        <f t="shared" si="6"/>
        <v>17</v>
      </c>
      <c r="X30" s="41">
        <f t="shared" si="4"/>
        <v>1</v>
      </c>
      <c r="Y30" s="41">
        <f t="shared" si="5"/>
        <v>6</v>
      </c>
      <c r="Z30" s="41">
        <f t="shared" si="0"/>
        <v>6</v>
      </c>
      <c r="AA30" s="41">
        <f t="shared" si="1"/>
        <v>0</v>
      </c>
      <c r="AB30" s="17"/>
    </row>
    <row r="31" spans="1:35" s="5" customFormat="1" ht="23.25" customHeight="1" x14ac:dyDescent="0.25">
      <c r="H31" s="38">
        <f t="shared" si="7"/>
        <v>0.8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1.4</v>
      </c>
      <c r="I32" s="39"/>
      <c r="L32" s="17" t="s">
        <v>79</v>
      </c>
      <c r="M32" s="17">
        <v>7</v>
      </c>
      <c r="N32" s="17"/>
      <c r="O32" s="17"/>
      <c r="P32" s="17"/>
      <c r="Q32" s="17"/>
      <c r="R32" s="17"/>
      <c r="S32" s="17"/>
      <c r="T32" s="17"/>
      <c r="U32" s="17"/>
      <c r="V32" s="17"/>
      <c r="W32" s="17"/>
      <c r="X32" s="17"/>
      <c r="Y32" s="17"/>
      <c r="Z32" s="17"/>
      <c r="AA32" s="17"/>
      <c r="AB32" s="17"/>
    </row>
    <row r="33" spans="2:28" s="5" customFormat="1" ht="23.25" customHeight="1" x14ac:dyDescent="0.25">
      <c r="H33" s="38">
        <f t="shared" si="7"/>
        <v>1.3</v>
      </c>
      <c r="I33" s="39"/>
      <c r="L33" s="17" t="s">
        <v>80</v>
      </c>
      <c r="M33" s="17">
        <v>-13</v>
      </c>
      <c r="N33" s="17"/>
      <c r="O33" s="17"/>
      <c r="P33" s="17"/>
      <c r="Q33" s="17"/>
      <c r="R33" s="17"/>
      <c r="S33" s="17"/>
      <c r="T33" s="17"/>
      <c r="U33" s="17"/>
      <c r="V33" s="17"/>
      <c r="W33" s="17"/>
      <c r="X33" s="17"/>
      <c r="Y33" s="17"/>
      <c r="Z33" s="17"/>
      <c r="AA33" s="17"/>
      <c r="AB33" s="17"/>
    </row>
    <row r="34" spans="2:28" s="5" customFormat="1" ht="23.25" customHeight="1" x14ac:dyDescent="0.25">
      <c r="H34" s="38">
        <f t="shared" si="7"/>
        <v>0.3</v>
      </c>
      <c r="I34" s="39"/>
      <c r="L34" s="17" t="s">
        <v>81</v>
      </c>
      <c r="M34" s="17">
        <v>17</v>
      </c>
      <c r="N34" s="17"/>
      <c r="O34" s="17"/>
      <c r="P34" s="17"/>
      <c r="Q34" s="17"/>
      <c r="R34" s="17"/>
      <c r="S34" s="17"/>
      <c r="T34" s="17"/>
      <c r="U34" s="17"/>
      <c r="V34" s="17"/>
      <c r="W34" s="17"/>
      <c r="X34" s="17"/>
      <c r="Y34" s="17"/>
      <c r="Z34" s="17"/>
      <c r="AA34" s="17"/>
      <c r="AB34" s="17"/>
    </row>
    <row r="35" spans="2:28" s="5" customFormat="1" ht="23.25" customHeight="1" x14ac:dyDescent="0.25">
      <c r="H35" s="38">
        <f t="shared" si="7"/>
        <v>1.5</v>
      </c>
      <c r="I35" s="39"/>
      <c r="L35" s="17" t="s">
        <v>82</v>
      </c>
      <c r="M35" s="17">
        <v>2</v>
      </c>
      <c r="N35" s="17"/>
      <c r="O35" s="17"/>
      <c r="P35" s="17"/>
      <c r="Q35" s="17"/>
      <c r="R35" s="17"/>
      <c r="S35" s="17"/>
      <c r="T35" s="17"/>
      <c r="U35" s="17"/>
      <c r="V35" s="17"/>
      <c r="W35" s="17"/>
      <c r="X35" s="17"/>
      <c r="Y35" s="17"/>
      <c r="Z35" s="17"/>
      <c r="AA35" s="17"/>
      <c r="AB35" s="17"/>
    </row>
    <row r="36" spans="2:28" s="5" customFormat="1" ht="23.25" customHeight="1" x14ac:dyDescent="0.25">
      <c r="H36" s="38">
        <f t="shared" si="7"/>
        <v>1.7</v>
      </c>
      <c r="I36" s="40"/>
      <c r="L36" s="17" t="s">
        <v>83</v>
      </c>
      <c r="M36" s="17">
        <v>15</v>
      </c>
      <c r="N36" s="17"/>
      <c r="O36" s="17"/>
      <c r="P36" s="17"/>
      <c r="Q36" s="17"/>
      <c r="R36" s="17"/>
      <c r="S36" s="17"/>
      <c r="T36" s="17"/>
      <c r="U36" s="17"/>
      <c r="V36" s="17"/>
      <c r="W36" s="17"/>
      <c r="X36" s="17"/>
      <c r="Y36" s="17"/>
      <c r="Z36" s="17"/>
      <c r="AA36" s="17"/>
      <c r="AB36" s="17"/>
    </row>
    <row r="37" spans="2:28" s="5" customFormat="1" ht="23.25" customHeight="1" x14ac:dyDescent="0.25">
      <c r="H37" s="38">
        <f t="shared" si="7"/>
        <v>0.7</v>
      </c>
      <c r="I37" s="40"/>
      <c r="L37" s="17" t="s">
        <v>84</v>
      </c>
      <c r="M37" s="17">
        <v>15</v>
      </c>
      <c r="N37" s="17"/>
      <c r="O37" s="17"/>
      <c r="P37" s="17"/>
      <c r="Q37" s="17"/>
      <c r="R37" s="17"/>
      <c r="S37" s="17"/>
      <c r="T37" s="17"/>
      <c r="U37" s="17"/>
      <c r="V37" s="17"/>
      <c r="W37" s="17"/>
      <c r="X37" s="17"/>
      <c r="Y37" s="17"/>
      <c r="Z37" s="17"/>
      <c r="AA37" s="17"/>
      <c r="AB37" s="17"/>
    </row>
    <row r="38" spans="2:28" s="5" customFormat="1" ht="23.25" customHeight="1" x14ac:dyDescent="0.25">
      <c r="H38" s="38">
        <f t="shared" si="7"/>
        <v>0.5</v>
      </c>
      <c r="I38" s="39"/>
      <c r="L38" s="17" t="s">
        <v>85</v>
      </c>
      <c r="M38" s="17">
        <v>1</v>
      </c>
      <c r="N38" s="17"/>
      <c r="O38" s="17"/>
      <c r="P38" s="17"/>
      <c r="Q38" s="17"/>
      <c r="R38" s="17"/>
      <c r="S38" s="17"/>
      <c r="T38" s="17"/>
      <c r="U38" s="17"/>
      <c r="V38" s="17"/>
      <c r="W38" s="17"/>
      <c r="X38" s="17"/>
      <c r="Y38" s="17"/>
      <c r="Z38" s="17"/>
      <c r="AA38" s="17"/>
      <c r="AB38" s="17"/>
    </row>
    <row r="39" spans="2:28" s="5" customFormat="1" ht="23.25" customHeight="1" x14ac:dyDescent="0.25">
      <c r="H39" s="38">
        <f t="shared" si="7"/>
        <v>-1.3</v>
      </c>
      <c r="I39" s="39"/>
      <c r="L39" s="17" t="s">
        <v>86</v>
      </c>
      <c r="M39" s="17">
        <v>13</v>
      </c>
      <c r="N39" s="17"/>
      <c r="O39" s="17"/>
      <c r="P39" s="17"/>
      <c r="Q39" s="17"/>
      <c r="R39" s="17"/>
      <c r="S39" s="17"/>
      <c r="T39" s="17"/>
      <c r="U39" s="17"/>
      <c r="V39" s="17"/>
      <c r="W39" s="17"/>
      <c r="X39" s="17"/>
      <c r="Y39" s="17"/>
      <c r="Z39" s="17"/>
      <c r="AA39" s="17"/>
      <c r="AB39" s="17"/>
    </row>
    <row r="40" spans="2:28" s="5" customFormat="1" ht="23.25" customHeight="1" x14ac:dyDescent="0.25">
      <c r="H40" s="38">
        <f t="shared" si="7"/>
        <v>0.2</v>
      </c>
      <c r="I40" s="39"/>
      <c r="L40" s="17" t="s">
        <v>87</v>
      </c>
      <c r="M40" s="17">
        <v>14</v>
      </c>
      <c r="N40" s="17"/>
      <c r="O40" s="17"/>
      <c r="P40" s="17"/>
      <c r="Q40" s="17"/>
      <c r="R40" s="17"/>
      <c r="S40" s="17"/>
      <c r="T40" s="17"/>
      <c r="U40" s="17"/>
      <c r="V40" s="17"/>
      <c r="W40" s="17"/>
      <c r="X40" s="17"/>
      <c r="Y40" s="17"/>
      <c r="Z40" s="17"/>
      <c r="AA40" s="17"/>
      <c r="AB40" s="17"/>
    </row>
    <row r="41" spans="2:28" s="5" customFormat="1" ht="23.25" customHeight="1" x14ac:dyDescent="0.25">
      <c r="H41" s="38">
        <f t="shared" si="7"/>
        <v>-1.9</v>
      </c>
      <c r="I41" s="39"/>
      <c r="L41" s="17" t="s">
        <v>88</v>
      </c>
      <c r="M41" s="17">
        <v>20</v>
      </c>
      <c r="N41" s="17"/>
      <c r="O41" s="17"/>
      <c r="P41" s="17"/>
      <c r="Q41" s="17"/>
      <c r="R41" s="17"/>
      <c r="S41" s="17"/>
      <c r="T41" s="17"/>
      <c r="U41" s="17"/>
      <c r="V41" s="17"/>
      <c r="W41" s="17"/>
      <c r="X41" s="17"/>
      <c r="Y41" s="17"/>
      <c r="Z41" s="17"/>
      <c r="AA41" s="17"/>
      <c r="AB41" s="17"/>
    </row>
    <row r="42" spans="2:28" s="5" customFormat="1" ht="23.25" customHeight="1" x14ac:dyDescent="0.25">
      <c r="H42" s="38">
        <f t="shared" si="7"/>
        <v>0.1</v>
      </c>
      <c r="I42" s="39"/>
      <c r="J42" s="36"/>
      <c r="K42" s="36"/>
      <c r="L42" s="17" t="s">
        <v>89</v>
      </c>
      <c r="M42" s="17">
        <v>3</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-19</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8</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8 métiers. À l'inverse, 11 métiers ne semblent pas du tout en tension (indicateur inférieur à -1). Dans ce domaine, l'indicateur de tension est de 2.</v>
      </c>
      <c r="C45" s="96"/>
      <c r="D45" s="96"/>
      <c r="E45" s="96"/>
      <c r="F45" s="96"/>
      <c r="G45" s="96"/>
      <c r="H45" s="96"/>
      <c r="J45" s="36"/>
      <c r="K45" s="36"/>
      <c r="L45" s="17" t="s">
        <v>92</v>
      </c>
      <c r="M45" s="17">
        <v>5</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Mortagne - L'Aigle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187</v>
      </c>
      <c r="C51" s="60">
        <v>5</v>
      </c>
      <c r="D51" s="60">
        <v>4</v>
      </c>
      <c r="E51" s="60">
        <v>2</v>
      </c>
      <c r="F51" s="60">
        <v>4</v>
      </c>
      <c r="G51" s="60">
        <v>3</v>
      </c>
      <c r="H51" s="60">
        <v>3</v>
      </c>
      <c r="L51" s="17"/>
      <c r="M51" s="17"/>
      <c r="N51" s="17"/>
      <c r="O51" s="17"/>
      <c r="P51" s="17"/>
      <c r="Q51" s="17"/>
    </row>
    <row r="52" spans="1:17" ht="24.75" customHeight="1" x14ac:dyDescent="0.25">
      <c r="A52" s="57" t="s">
        <v>27</v>
      </c>
      <c r="B52" s="61" t="s">
        <v>196</v>
      </c>
      <c r="C52" s="62">
        <v>4</v>
      </c>
      <c r="D52" s="62">
        <v>4</v>
      </c>
      <c r="E52" s="62">
        <v>2</v>
      </c>
      <c r="F52" s="62">
        <v>5</v>
      </c>
      <c r="G52" s="62">
        <v>4</v>
      </c>
      <c r="H52" s="62">
        <v>3</v>
      </c>
      <c r="L52" s="17"/>
      <c r="M52" s="17"/>
      <c r="N52" s="17"/>
      <c r="O52" s="17"/>
      <c r="P52" s="17"/>
      <c r="Q52" s="17"/>
    </row>
    <row r="53" spans="1:17" ht="24.75" customHeight="1" x14ac:dyDescent="0.25">
      <c r="A53" s="57" t="s">
        <v>25</v>
      </c>
      <c r="B53" s="61" t="s">
        <v>207</v>
      </c>
      <c r="C53" s="62">
        <v>5</v>
      </c>
      <c r="D53" s="62">
        <v>3</v>
      </c>
      <c r="E53" s="62">
        <v>2</v>
      </c>
      <c r="F53" s="62">
        <v>3</v>
      </c>
      <c r="G53" s="62">
        <v>4</v>
      </c>
      <c r="H53" s="62">
        <v>2</v>
      </c>
      <c r="L53" s="17"/>
      <c r="M53" s="17"/>
      <c r="N53" s="17"/>
      <c r="O53" s="17"/>
      <c r="P53" s="17"/>
      <c r="Q53" s="17"/>
    </row>
    <row r="54" spans="1:17" ht="24.75" customHeight="1" x14ac:dyDescent="0.25">
      <c r="A54" s="57" t="s">
        <v>24</v>
      </c>
      <c r="B54" s="61" t="s">
        <v>224</v>
      </c>
      <c r="C54" s="62">
        <v>1</v>
      </c>
      <c r="D54" s="62">
        <v>5</v>
      </c>
      <c r="E54" s="62">
        <v>4</v>
      </c>
      <c r="F54" s="62">
        <v>5</v>
      </c>
      <c r="G54" s="62">
        <v>2</v>
      </c>
      <c r="H54" s="62">
        <v>3</v>
      </c>
      <c r="L54" s="17"/>
      <c r="M54" s="17"/>
      <c r="N54" s="17"/>
      <c r="O54" s="17"/>
      <c r="P54" s="17"/>
      <c r="Q54" s="17"/>
    </row>
    <row r="55" spans="1:17" ht="24.75" customHeight="1" x14ac:dyDescent="0.25">
      <c r="A55" s="57" t="s">
        <v>23</v>
      </c>
      <c r="B55" s="61" t="s">
        <v>214</v>
      </c>
      <c r="C55" s="62">
        <v>2</v>
      </c>
      <c r="D55" s="62">
        <v>1</v>
      </c>
      <c r="E55" s="62">
        <v>2</v>
      </c>
      <c r="F55" s="62">
        <v>5</v>
      </c>
      <c r="G55" s="62">
        <v>5</v>
      </c>
      <c r="H55" s="62">
        <v>1</v>
      </c>
      <c r="L55" s="17"/>
      <c r="M55" s="17"/>
      <c r="N55" s="17"/>
      <c r="O55" s="17"/>
      <c r="P55" s="17"/>
      <c r="Q55" s="17"/>
    </row>
    <row r="56" spans="1:17" ht="24.75" customHeight="1" x14ac:dyDescent="0.25">
      <c r="A56" s="57" t="s">
        <v>22</v>
      </c>
      <c r="B56" s="61" t="s">
        <v>228</v>
      </c>
      <c r="C56" s="62">
        <v>5</v>
      </c>
      <c r="D56" s="62">
        <v>3</v>
      </c>
      <c r="E56" s="62">
        <v>3</v>
      </c>
      <c r="F56" s="62">
        <v>1</v>
      </c>
      <c r="G56" s="62">
        <v>5</v>
      </c>
      <c r="H56" s="62">
        <v>1</v>
      </c>
      <c r="L56" s="17"/>
      <c r="M56" s="17"/>
      <c r="N56" s="17"/>
      <c r="O56" s="17"/>
      <c r="P56" s="17"/>
      <c r="Q56" s="17"/>
    </row>
    <row r="57" spans="1:17" ht="24.75" customHeight="1" x14ac:dyDescent="0.25">
      <c r="A57" s="57" t="s">
        <v>21</v>
      </c>
      <c r="B57" s="61" t="s">
        <v>235</v>
      </c>
      <c r="C57" s="62">
        <v>5</v>
      </c>
      <c r="D57" s="62">
        <v>1</v>
      </c>
      <c r="E57" s="62">
        <v>2</v>
      </c>
      <c r="F57" s="62">
        <v>1</v>
      </c>
      <c r="G57" s="62">
        <v>2</v>
      </c>
      <c r="H57" s="62">
        <v>2</v>
      </c>
      <c r="L57" s="17"/>
      <c r="M57" s="17"/>
      <c r="N57" s="17"/>
      <c r="O57" s="17"/>
      <c r="P57" s="17"/>
      <c r="Q57" s="17"/>
    </row>
    <row r="58" spans="1:17" ht="24.75" customHeight="1" x14ac:dyDescent="0.25">
      <c r="A58" s="57" t="s">
        <v>20</v>
      </c>
      <c r="B58" s="61" t="s">
        <v>232</v>
      </c>
      <c r="C58" s="62">
        <v>5</v>
      </c>
      <c r="D58" s="62">
        <v>3</v>
      </c>
      <c r="E58" s="62">
        <v>3</v>
      </c>
      <c r="F58" s="62">
        <v>3</v>
      </c>
      <c r="G58" s="62">
        <v>4</v>
      </c>
      <c r="H58" s="62">
        <v>2</v>
      </c>
      <c r="L58" s="17"/>
      <c r="M58" s="17"/>
      <c r="N58" s="17"/>
      <c r="O58" s="17"/>
      <c r="P58" s="17"/>
      <c r="Q58" s="17"/>
    </row>
    <row r="59" spans="1:17" ht="24.75" customHeight="1" x14ac:dyDescent="0.25">
      <c r="A59" s="57" t="s">
        <v>19</v>
      </c>
      <c r="B59" s="61" t="s">
        <v>208</v>
      </c>
      <c r="C59" s="62">
        <v>4</v>
      </c>
      <c r="D59" s="62">
        <v>3</v>
      </c>
      <c r="E59" s="62">
        <v>1</v>
      </c>
      <c r="F59" s="62">
        <v>1</v>
      </c>
      <c r="G59" s="62">
        <v>3</v>
      </c>
      <c r="H59" s="62">
        <v>4</v>
      </c>
      <c r="L59" s="17"/>
      <c r="M59" s="17"/>
      <c r="N59" s="17"/>
      <c r="O59" s="17"/>
      <c r="P59" s="17"/>
      <c r="Q59" s="17"/>
    </row>
    <row r="60" spans="1:17" ht="24.75" customHeight="1" x14ac:dyDescent="0.25">
      <c r="A60" s="57" t="s">
        <v>18</v>
      </c>
      <c r="B60" s="61" t="s">
        <v>209</v>
      </c>
      <c r="C60" s="62">
        <v>3</v>
      </c>
      <c r="D60" s="62">
        <v>3</v>
      </c>
      <c r="E60" s="62">
        <v>5</v>
      </c>
      <c r="F60" s="62">
        <v>1</v>
      </c>
      <c r="G60" s="62">
        <v>1</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Mortagne - L'Aigle</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Pose et restauration de couvertures </v>
      </c>
      <c r="C69" s="63">
        <f>IF(N69=". ",0,IF(AND(N69&gt;0,N69&lt;5),"ND",N69))</f>
        <v>14</v>
      </c>
      <c r="D69" s="58">
        <f>IF(O69=". ",0,IF(AND(O69&gt;0,O69&lt;5),"ND",O69))</f>
        <v>25</v>
      </c>
      <c r="E69" s="64">
        <f t="shared" ref="E69:E78" si="9">IF(P69=". ",0,P69)</f>
        <v>17</v>
      </c>
      <c r="F69" s="65">
        <f>IF(OR(R69=0,R69=". "),"-",IF(P69=". ",0,P69)/R69-1)</f>
        <v>-0.45161290322580649</v>
      </c>
      <c r="G69" s="58">
        <f>IF(Q69=". ",0,Q69)</f>
        <v>2</v>
      </c>
      <c r="H69" s="66">
        <f>IF(OR(S69=0,S69=". "),"-",IF(P69=". ",0,P69)/S69)</f>
        <v>0.34693877551020408</v>
      </c>
      <c r="L69" s="17"/>
      <c r="M69" s="17" t="s">
        <v>187</v>
      </c>
      <c r="N69" s="17">
        <v>14</v>
      </c>
      <c r="O69" s="17">
        <v>25</v>
      </c>
      <c r="P69" s="17">
        <v>17</v>
      </c>
      <c r="Q69" s="17">
        <v>2</v>
      </c>
      <c r="R69" s="17">
        <v>31</v>
      </c>
      <c r="S69" s="17">
        <v>49</v>
      </c>
    </row>
    <row r="70" spans="1:19" ht="24.75" customHeight="1" x14ac:dyDescent="0.25">
      <c r="A70" s="57" t="s">
        <v>27</v>
      </c>
      <c r="B70" s="61" t="str">
        <f t="shared" si="8"/>
        <v xml:space="preserve">Conduite de transport de marchandises sur longue distance </v>
      </c>
      <c r="C70" s="67">
        <f t="shared" ref="C70:D78" si="10">IF(N70=". ",0,IF(AND(N70&gt;0,N70&lt;5),"ND",N70))</f>
        <v>22</v>
      </c>
      <c r="D70" s="68">
        <f t="shared" si="10"/>
        <v>50</v>
      </c>
      <c r="E70" s="69">
        <f t="shared" si="9"/>
        <v>102</v>
      </c>
      <c r="F70" s="70">
        <f t="shared" ref="F70:F78" si="11">IF(OR(R70=0,R70=". "),"-",IF(P70=". ",0,P70)/R70-1)</f>
        <v>9.6774193548387011E-2</v>
      </c>
      <c r="G70" s="68">
        <f t="shared" ref="G70:G78" si="12">IF(Q70=". ",0,Q70)</f>
        <v>13</v>
      </c>
      <c r="H70" s="71">
        <f t="shared" ref="H70:H78" si="13">IF(OR(S70=0,S70=". "),"-",IF(P70=". ",0,P70)/S70)</f>
        <v>1.2911392405063291</v>
      </c>
      <c r="L70" s="17"/>
      <c r="M70" s="17" t="s">
        <v>196</v>
      </c>
      <c r="N70" s="17">
        <v>22</v>
      </c>
      <c r="O70" s="17">
        <v>50</v>
      </c>
      <c r="P70" s="17">
        <v>102</v>
      </c>
      <c r="Q70" s="17">
        <v>13</v>
      </c>
      <c r="R70" s="17">
        <v>93</v>
      </c>
      <c r="S70" s="17">
        <v>79</v>
      </c>
    </row>
    <row r="71" spans="1:19" ht="24.75" customHeight="1" x14ac:dyDescent="0.25">
      <c r="A71" s="57" t="s">
        <v>25</v>
      </c>
      <c r="B71" s="61" t="str">
        <f t="shared" si="8"/>
        <v xml:space="preserve">Installation d'équipements sanitaires et thermiques </v>
      </c>
      <c r="C71" s="67">
        <f t="shared" si="10"/>
        <v>12</v>
      </c>
      <c r="D71" s="68">
        <f t="shared" si="10"/>
        <v>20</v>
      </c>
      <c r="E71" s="69">
        <f t="shared" si="9"/>
        <v>21</v>
      </c>
      <c r="F71" s="70">
        <f t="shared" si="11"/>
        <v>-0.16000000000000003</v>
      </c>
      <c r="G71" s="68">
        <f t="shared" si="12"/>
        <v>0</v>
      </c>
      <c r="H71" s="71">
        <f t="shared" si="13"/>
        <v>0.95454545454545459</v>
      </c>
      <c r="L71" s="17"/>
      <c r="M71" s="17" t="s">
        <v>207</v>
      </c>
      <c r="N71" s="17">
        <v>12</v>
      </c>
      <c r="O71" s="17">
        <v>20</v>
      </c>
      <c r="P71" s="17">
        <v>21</v>
      </c>
      <c r="Q71" s="17" t="s">
        <v>95</v>
      </c>
      <c r="R71" s="17">
        <v>25</v>
      </c>
      <c r="S71" s="17">
        <v>22</v>
      </c>
    </row>
    <row r="72" spans="1:19" ht="24.75" customHeight="1" x14ac:dyDescent="0.25">
      <c r="A72" s="57" t="s">
        <v>24</v>
      </c>
      <c r="B72" s="61" t="str">
        <f t="shared" si="8"/>
        <v xml:space="preserve">Personnel polyvalent des services hospitaliers </v>
      </c>
      <c r="C72" s="67">
        <f t="shared" si="10"/>
        <v>25</v>
      </c>
      <c r="D72" s="68">
        <f t="shared" si="10"/>
        <v>67</v>
      </c>
      <c r="E72" s="69">
        <f t="shared" si="9"/>
        <v>78</v>
      </c>
      <c r="F72" s="70">
        <f t="shared" si="11"/>
        <v>6.8493150684931559E-2</v>
      </c>
      <c r="G72" s="68">
        <f t="shared" si="12"/>
        <v>4</v>
      </c>
      <c r="H72" s="71">
        <f t="shared" si="13"/>
        <v>0.67241379310344829</v>
      </c>
      <c r="L72" s="17"/>
      <c r="M72" s="17" t="s">
        <v>224</v>
      </c>
      <c r="N72" s="17">
        <v>25</v>
      </c>
      <c r="O72" s="17">
        <v>67</v>
      </c>
      <c r="P72" s="17">
        <v>78</v>
      </c>
      <c r="Q72" s="17">
        <v>4</v>
      </c>
      <c r="R72" s="17">
        <v>73</v>
      </c>
      <c r="S72" s="17">
        <v>116</v>
      </c>
    </row>
    <row r="73" spans="1:19" ht="24.75" customHeight="1" x14ac:dyDescent="0.25">
      <c r="A73" s="57" t="s">
        <v>23</v>
      </c>
      <c r="B73" s="61" t="str">
        <f t="shared" si="8"/>
        <v xml:space="preserve">Comptabilité </v>
      </c>
      <c r="C73" s="67">
        <f t="shared" si="10"/>
        <v>14</v>
      </c>
      <c r="D73" s="68">
        <f t="shared" si="10"/>
        <v>29</v>
      </c>
      <c r="E73" s="69">
        <f t="shared" si="9"/>
        <v>55</v>
      </c>
      <c r="F73" s="70">
        <f t="shared" si="11"/>
        <v>1.2000000000000002</v>
      </c>
      <c r="G73" s="68">
        <f t="shared" si="12"/>
        <v>6</v>
      </c>
      <c r="H73" s="71">
        <f t="shared" si="13"/>
        <v>1.6176470588235294</v>
      </c>
      <c r="L73" s="17"/>
      <c r="M73" s="17" t="s">
        <v>214</v>
      </c>
      <c r="N73" s="17">
        <v>14</v>
      </c>
      <c r="O73" s="17">
        <v>29</v>
      </c>
      <c r="P73" s="17">
        <v>55</v>
      </c>
      <c r="Q73" s="17">
        <v>6</v>
      </c>
      <c r="R73" s="17">
        <v>25</v>
      </c>
      <c r="S73" s="17">
        <v>34</v>
      </c>
    </row>
    <row r="74" spans="1:19" ht="24.75" customHeight="1" x14ac:dyDescent="0.25">
      <c r="A74" s="57" t="s">
        <v>22</v>
      </c>
      <c r="B74" s="61" t="str">
        <f t="shared" si="8"/>
        <v xml:space="preserve">Soins esthétiques et corporels </v>
      </c>
      <c r="C74" s="67">
        <f t="shared" si="10"/>
        <v>12</v>
      </c>
      <c r="D74" s="68">
        <f t="shared" si="10"/>
        <v>25</v>
      </c>
      <c r="E74" s="69">
        <f t="shared" si="9"/>
        <v>12</v>
      </c>
      <c r="F74" s="70">
        <f t="shared" si="11"/>
        <v>-7.6923076923076872E-2</v>
      </c>
      <c r="G74" s="68">
        <f t="shared" si="12"/>
        <v>0</v>
      </c>
      <c r="H74" s="71">
        <f t="shared" si="13"/>
        <v>0.48</v>
      </c>
      <c r="L74" s="17"/>
      <c r="M74" s="17" t="s">
        <v>228</v>
      </c>
      <c r="N74" s="17">
        <v>12</v>
      </c>
      <c r="O74" s="17">
        <v>25</v>
      </c>
      <c r="P74" s="17">
        <v>12</v>
      </c>
      <c r="Q74" s="17" t="s">
        <v>95</v>
      </c>
      <c r="R74" s="17">
        <v>13</v>
      </c>
      <c r="S74" s="17">
        <v>25</v>
      </c>
    </row>
    <row r="75" spans="1:19" ht="24.75" customHeight="1" x14ac:dyDescent="0.25">
      <c r="A75" s="57" t="s">
        <v>21</v>
      </c>
      <c r="B75" s="61" t="str">
        <f t="shared" si="8"/>
        <v xml:space="preserve">Formation professionnelle </v>
      </c>
      <c r="C75" s="67">
        <f t="shared" si="10"/>
        <v>15</v>
      </c>
      <c r="D75" s="68">
        <f t="shared" si="10"/>
        <v>26</v>
      </c>
      <c r="E75" s="69">
        <f t="shared" si="9"/>
        <v>16</v>
      </c>
      <c r="F75" s="70">
        <f t="shared" si="11"/>
        <v>6.6666666666666652E-2</v>
      </c>
      <c r="G75" s="68">
        <f t="shared" si="12"/>
        <v>1</v>
      </c>
      <c r="H75" s="71">
        <f t="shared" si="13"/>
        <v>0.61538461538461542</v>
      </c>
      <c r="L75" s="17"/>
      <c r="M75" s="17" t="s">
        <v>235</v>
      </c>
      <c r="N75" s="17">
        <v>15</v>
      </c>
      <c r="O75" s="17">
        <v>26</v>
      </c>
      <c r="P75" s="17">
        <v>16</v>
      </c>
      <c r="Q75" s="17">
        <v>1</v>
      </c>
      <c r="R75" s="17">
        <v>15</v>
      </c>
      <c r="S75" s="17">
        <v>26</v>
      </c>
    </row>
    <row r="76" spans="1:19" ht="24.75" customHeight="1" x14ac:dyDescent="0.25">
      <c r="A76" s="57" t="s">
        <v>20</v>
      </c>
      <c r="B76" s="61" t="str">
        <f t="shared" si="8"/>
        <v xml:space="preserve">Électricité bâtiment </v>
      </c>
      <c r="C76" s="67">
        <f t="shared" si="10"/>
        <v>13</v>
      </c>
      <c r="D76" s="68">
        <f t="shared" si="10"/>
        <v>27</v>
      </c>
      <c r="E76" s="69">
        <f t="shared" si="9"/>
        <v>34</v>
      </c>
      <c r="F76" s="70">
        <f t="shared" si="11"/>
        <v>0.21428571428571419</v>
      </c>
      <c r="G76" s="68">
        <f t="shared" si="12"/>
        <v>7</v>
      </c>
      <c r="H76" s="71">
        <f t="shared" si="13"/>
        <v>1.0303030303030303</v>
      </c>
      <c r="L76" s="17"/>
      <c r="M76" s="17" t="s">
        <v>232</v>
      </c>
      <c r="N76" s="17">
        <v>13</v>
      </c>
      <c r="O76" s="17">
        <v>27</v>
      </c>
      <c r="P76" s="17">
        <v>34</v>
      </c>
      <c r="Q76" s="17">
        <v>7</v>
      </c>
      <c r="R76" s="17">
        <v>28</v>
      </c>
      <c r="S76" s="17">
        <v>33</v>
      </c>
    </row>
    <row r="77" spans="1:19" ht="24.75" customHeight="1" x14ac:dyDescent="0.25">
      <c r="A77" s="57" t="s">
        <v>19</v>
      </c>
      <c r="B77" s="61" t="str">
        <f t="shared" si="8"/>
        <v xml:space="preserve">Intervention technique en méthodes et industrialisation </v>
      </c>
      <c r="C77" s="67">
        <f t="shared" si="10"/>
        <v>22</v>
      </c>
      <c r="D77" s="68">
        <f t="shared" si="10"/>
        <v>75</v>
      </c>
      <c r="E77" s="69">
        <f t="shared" si="9"/>
        <v>31</v>
      </c>
      <c r="F77" s="70">
        <f t="shared" si="11"/>
        <v>1.2142857142857144</v>
      </c>
      <c r="G77" s="68">
        <f t="shared" si="12"/>
        <v>3</v>
      </c>
      <c r="H77" s="71">
        <f t="shared" si="13"/>
        <v>0.44927536231884058</v>
      </c>
      <c r="L77" s="17"/>
      <c r="M77" s="17" t="s">
        <v>208</v>
      </c>
      <c r="N77" s="17">
        <v>22</v>
      </c>
      <c r="O77" s="17">
        <v>75</v>
      </c>
      <c r="P77" s="17">
        <v>31</v>
      </c>
      <c r="Q77" s="17">
        <v>3</v>
      </c>
      <c r="R77" s="17">
        <v>14</v>
      </c>
      <c r="S77" s="17">
        <v>69</v>
      </c>
    </row>
    <row r="78" spans="1:19" ht="24.75" customHeight="1" x14ac:dyDescent="0.25">
      <c r="A78" s="57" t="s">
        <v>18</v>
      </c>
      <c r="B78" s="61" t="str">
        <f t="shared" si="8"/>
        <v xml:space="preserve">Services domestiques </v>
      </c>
      <c r="C78" s="67">
        <f t="shared" si="10"/>
        <v>51</v>
      </c>
      <c r="D78" s="68">
        <f t="shared" si="10"/>
        <v>182</v>
      </c>
      <c r="E78" s="69">
        <f t="shared" si="9"/>
        <v>83</v>
      </c>
      <c r="F78" s="70">
        <f t="shared" si="11"/>
        <v>-5.6818181818181768E-2</v>
      </c>
      <c r="G78" s="68">
        <f t="shared" si="12"/>
        <v>11</v>
      </c>
      <c r="H78" s="71">
        <f t="shared" si="13"/>
        <v>0.54966887417218546</v>
      </c>
      <c r="L78" s="17"/>
      <c r="M78" s="17" t="s">
        <v>209</v>
      </c>
      <c r="N78" s="17">
        <v>51</v>
      </c>
      <c r="O78" s="17">
        <v>182</v>
      </c>
      <c r="P78" s="17">
        <v>83</v>
      </c>
      <c r="Q78" s="17">
        <v>11</v>
      </c>
      <c r="R78" s="17">
        <v>88</v>
      </c>
      <c r="S78" s="17">
        <v>151</v>
      </c>
    </row>
    <row r="79" spans="1:19" ht="10.5" customHeight="1" x14ac:dyDescent="0.25">
      <c r="A79" s="27"/>
      <c r="B79" s="2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B62:H66"/>
    <mergeCell ref="B67:B68"/>
    <mergeCell ref="C67:C68"/>
    <mergeCell ref="D67:D68"/>
    <mergeCell ref="E67:E68"/>
    <mergeCell ref="F67:F68"/>
    <mergeCell ref="G67:G68"/>
    <mergeCell ref="H67:H68"/>
    <mergeCell ref="C49:H49"/>
    <mergeCell ref="C1:H1"/>
    <mergeCell ref="A5:H5"/>
    <mergeCell ref="A7:H19"/>
    <mergeCell ref="H23:H26"/>
    <mergeCell ref="B45:H46"/>
  </mergeCells>
  <conditionalFormatting sqref="C51:E60 G51:H60">
    <cfRule type="cellIs" dxfId="9" priority="6" operator="equal">
      <formula>5</formula>
    </cfRule>
    <cfRule type="cellIs" dxfId="8" priority="7" operator="equal">
      <formula>4</formula>
    </cfRule>
    <cfRule type="cellIs" dxfId="7" priority="8" operator="equal">
      <formula>3</formula>
    </cfRule>
    <cfRule type="cellIs" dxfId="6" priority="9" operator="equal">
      <formula>2</formula>
    </cfRule>
    <cfRule type="cellIs" dxfId="5" priority="10" operator="equal">
      <formula>1</formula>
    </cfRule>
  </conditionalFormatting>
  <conditionalFormatting sqref="F51:F60">
    <cfRule type="cellIs" dxfId="4" priority="1" operator="equal">
      <formula>5</formula>
    </cfRule>
    <cfRule type="cellIs" dxfId="3" priority="2" operator="equal">
      <formula>4</formula>
    </cfRule>
    <cfRule type="cellIs" dxfId="2" priority="3" operator="equal">
      <formula>3</formula>
    </cfRule>
    <cfRule type="cellIs" dxfId="1" priority="4" operator="equal">
      <formula>2</formula>
    </cfRule>
    <cfRule type="cellIs" dxfId="0" priority="5" operator="equal">
      <formula>1</formula>
    </cfRule>
  </conditionalFormatting>
  <pageMargins left="0.25" right="0.25"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topLeftCell="A2"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7" width="10.7109375" customWidth="1"/>
    <col min="8" max="8" width="11"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122</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1</v>
      </c>
      <c r="N17" s="17">
        <v>4</v>
      </c>
      <c r="O17" s="17">
        <v>7</v>
      </c>
      <c r="P17" s="17">
        <v>12</v>
      </c>
      <c r="Q17" s="17">
        <v>6</v>
      </c>
      <c r="R17" s="22">
        <f>Q17/SUM(M17:Q17)+0.0000001</f>
        <v>0.20000010000000001</v>
      </c>
      <c r="S17" s="11" t="s">
        <v>3</v>
      </c>
      <c r="T17" s="17">
        <v>1</v>
      </c>
      <c r="U17" s="21">
        <f>LARGE($R$17:$R$30,T17)</f>
        <v>0.39285804285714288</v>
      </c>
      <c r="V17" s="17" t="str">
        <f>VLOOKUP(U17,$R$17:$S$30,2,FALSE)</f>
        <v>Installation et maintenance</v>
      </c>
      <c r="W17" s="41">
        <f>VLOOKUP(VLOOKUP(V17,$T$2:$U$15,2,FALSE),$L$17:$Q$31,2,FALSE)</f>
        <v>1</v>
      </c>
      <c r="X17" s="41">
        <f>VLOOKUP(VLOOKUP(V17,$T$2:$U$15,2,FALSE),$L$17:$Q$31,3,FALSE)</f>
        <v>1</v>
      </c>
      <c r="Y17" s="41">
        <f>VLOOKUP(VLOOKUP(V17,$T$2:$U$15,2,FALSE),$L$17:$Q$31,4,FALSE)</f>
        <v>2</v>
      </c>
      <c r="Z17" s="41">
        <f t="shared" ref="Z17:Z30" si="0">VLOOKUP(VLOOKUP(V17,$T$2:$U$15,2,FALSE),$L$17:$Q$31,5,FALSE)</f>
        <v>13</v>
      </c>
      <c r="AA17" s="41">
        <f t="shared" ref="AA17:AA30" si="1">VLOOKUP(VLOOKUP(V17,$T$2:$U$15,2,FALSE),$L$17:$Q$31,6,FALSE)</f>
        <v>11</v>
      </c>
      <c r="AG17" s="25"/>
      <c r="AH17" s="25"/>
      <c r="AI17" s="25"/>
    </row>
    <row r="18" spans="1:35" x14ac:dyDescent="0.25">
      <c r="A18" s="94"/>
      <c r="B18" s="94"/>
      <c r="C18" s="94"/>
      <c r="D18" s="94"/>
      <c r="E18" s="94"/>
      <c r="F18" s="94"/>
      <c r="G18" s="94"/>
      <c r="H18" s="94"/>
      <c r="I18" s="25"/>
      <c r="J18" s="25"/>
      <c r="K18" s="11"/>
      <c r="L18" s="17" t="s">
        <v>80</v>
      </c>
      <c r="M18" s="17">
        <v>2</v>
      </c>
      <c r="N18" s="17">
        <v>9</v>
      </c>
      <c r="O18" s="17">
        <v>3</v>
      </c>
      <c r="P18" s="17">
        <v>4</v>
      </c>
      <c r="Q18" s="17">
        <v>1</v>
      </c>
      <c r="R18" s="22">
        <f>Q18/SUM(M18:Q18)+0.0000002</f>
        <v>5.2631778947368417E-2</v>
      </c>
      <c r="S18" s="11" t="s">
        <v>4</v>
      </c>
      <c r="T18" s="17">
        <v>2</v>
      </c>
      <c r="U18" s="21">
        <f t="shared" ref="U18:U30" si="2">LARGE($R$17:$R$30,T18)</f>
        <v>0.34210586315789476</v>
      </c>
      <c r="V18" s="17" t="str">
        <f t="shared" ref="V18:V30" si="3">VLOOKUP(U18,$R$17:$S$30,2,FALSE)</f>
        <v>Construction, bâtiment et travaux publics</v>
      </c>
      <c r="W18" s="41">
        <f>VLOOKUP(VLOOKUP(V18,$T$2:$U$15,2,FALSE),$L$17:$Q$30,2,FALSE)</f>
        <v>0</v>
      </c>
      <c r="X18" s="41">
        <f t="shared" ref="X18:X30" si="4">VLOOKUP(VLOOKUP(V18,$T$2:$U$15,2,FALSE),$L$17:$Q$30,3,FALSE)</f>
        <v>3</v>
      </c>
      <c r="Y18" s="41">
        <f t="shared" ref="Y18:Y30" si="5">VLOOKUP(VLOOKUP(V18,$T$2:$U$15,2,FALSE),$L$17:$Q$30,4,FALSE)</f>
        <v>3</v>
      </c>
      <c r="Z18" s="41">
        <f t="shared" si="0"/>
        <v>19</v>
      </c>
      <c r="AA18" s="41">
        <f t="shared" si="1"/>
        <v>13</v>
      </c>
      <c r="AG18" s="25"/>
      <c r="AH18" s="25"/>
      <c r="AI18" s="25"/>
    </row>
    <row r="19" spans="1:35" ht="9.75" customHeight="1" x14ac:dyDescent="0.25">
      <c r="A19" s="94"/>
      <c r="B19" s="94"/>
      <c r="C19" s="94"/>
      <c r="D19" s="94"/>
      <c r="E19" s="94"/>
      <c r="F19" s="94"/>
      <c r="G19" s="94"/>
      <c r="H19" s="94"/>
      <c r="I19" s="25"/>
      <c r="J19" s="25"/>
      <c r="K19" s="11"/>
      <c r="L19" s="17" t="s">
        <v>81</v>
      </c>
      <c r="M19" s="17">
        <v>6</v>
      </c>
      <c r="N19" s="17">
        <v>6</v>
      </c>
      <c r="O19" s="17">
        <v>5</v>
      </c>
      <c r="P19" s="17">
        <v>5</v>
      </c>
      <c r="Q19" s="17">
        <v>3</v>
      </c>
      <c r="R19" s="22">
        <f>Q19/SUM(M19:Q19)+0.0000003</f>
        <v>0.12000029999999999</v>
      </c>
      <c r="S19" s="11" t="s">
        <v>5</v>
      </c>
      <c r="T19" s="17">
        <v>3</v>
      </c>
      <c r="U19" s="21">
        <f t="shared" si="2"/>
        <v>0.34042633191489363</v>
      </c>
      <c r="V19" s="17" t="str">
        <f t="shared" si="3"/>
        <v>Industrie</v>
      </c>
      <c r="W19" s="41">
        <f t="shared" ref="W19:W30" si="6">VLOOKUP(VLOOKUP(V19,$T$2:$U$15,2,FALSE),$L$17:$Q$30,2,FALSE)</f>
        <v>4</v>
      </c>
      <c r="X19" s="41">
        <f t="shared" si="4"/>
        <v>5</v>
      </c>
      <c r="Y19" s="41">
        <f t="shared" si="5"/>
        <v>16</v>
      </c>
      <c r="Z19" s="41">
        <f t="shared" si="0"/>
        <v>37</v>
      </c>
      <c r="AA19" s="41">
        <f t="shared" si="1"/>
        <v>32</v>
      </c>
      <c r="AG19" s="25"/>
      <c r="AH19" s="25"/>
      <c r="AI19" s="25"/>
    </row>
    <row r="20" spans="1:35" ht="18.75" customHeight="1" x14ac:dyDescent="0.25">
      <c r="E20" s="19"/>
      <c r="I20" s="25"/>
      <c r="J20" s="25"/>
      <c r="K20" s="11"/>
      <c r="L20" s="17" t="s">
        <v>82</v>
      </c>
      <c r="M20" s="17">
        <v>2</v>
      </c>
      <c r="N20" s="17">
        <v>14</v>
      </c>
      <c r="O20" s="17">
        <v>10</v>
      </c>
      <c r="P20" s="17">
        <v>13</v>
      </c>
      <c r="Q20" s="17">
        <v>0</v>
      </c>
      <c r="R20" s="22">
        <f>Q20/SUM(M20:Q20)+0.0000004</f>
        <v>3.9999999999999998E-7</v>
      </c>
      <c r="S20" s="11" t="s">
        <v>6</v>
      </c>
      <c r="T20" s="17">
        <v>4</v>
      </c>
      <c r="U20" s="21">
        <f t="shared" si="2"/>
        <v>0.28125099999999997</v>
      </c>
      <c r="V20" s="17" t="str">
        <f t="shared" si="3"/>
        <v>Santé</v>
      </c>
      <c r="W20" s="41">
        <f t="shared" si="6"/>
        <v>0</v>
      </c>
      <c r="X20" s="41">
        <f t="shared" si="4"/>
        <v>1</v>
      </c>
      <c r="Y20" s="41">
        <f t="shared" si="5"/>
        <v>6</v>
      </c>
      <c r="Z20" s="41">
        <f t="shared" si="0"/>
        <v>16</v>
      </c>
      <c r="AA20" s="41">
        <f t="shared" si="1"/>
        <v>9</v>
      </c>
      <c r="AG20" s="25"/>
      <c r="AH20" s="25"/>
      <c r="AI20" s="25"/>
    </row>
    <row r="21" spans="1:35" ht="16.5" customHeight="1" x14ac:dyDescent="0.3">
      <c r="B21" s="46" t="s">
        <v>179</v>
      </c>
      <c r="E21" s="19"/>
      <c r="I21" s="25"/>
      <c r="J21" s="25"/>
      <c r="K21" s="11"/>
      <c r="L21" s="17" t="s">
        <v>83</v>
      </c>
      <c r="M21" s="17">
        <v>8</v>
      </c>
      <c r="N21" s="17">
        <v>5</v>
      </c>
      <c r="O21" s="17">
        <v>4</v>
      </c>
      <c r="P21" s="17">
        <v>5</v>
      </c>
      <c r="Q21" s="17">
        <v>1</v>
      </c>
      <c r="R21" s="22">
        <f>Q21/SUM(M21:Q21)+0.0000005</f>
        <v>4.3478760869565217E-2</v>
      </c>
      <c r="S21" s="11" t="s">
        <v>7</v>
      </c>
      <c r="T21" s="17">
        <v>5</v>
      </c>
      <c r="U21" s="21">
        <f t="shared" si="2"/>
        <v>0.20000010000000001</v>
      </c>
      <c r="V21" s="17" t="str">
        <f t="shared" si="3"/>
        <v>Agriculture et pêche, espaces naturels et espaces verts, soins aux animaux</v>
      </c>
      <c r="W21" s="41">
        <f t="shared" si="6"/>
        <v>1</v>
      </c>
      <c r="X21" s="41">
        <f t="shared" si="4"/>
        <v>4</v>
      </c>
      <c r="Y21" s="41">
        <f t="shared" si="5"/>
        <v>7</v>
      </c>
      <c r="Z21" s="41">
        <f t="shared" si="0"/>
        <v>12</v>
      </c>
      <c r="AA21" s="41">
        <f t="shared" si="1"/>
        <v>6</v>
      </c>
      <c r="AG21" s="25"/>
      <c r="AH21" s="25"/>
      <c r="AI21" s="25"/>
    </row>
    <row r="22" spans="1:35" ht="16.5" customHeight="1" x14ac:dyDescent="0.25">
      <c r="E22" s="19"/>
      <c r="I22" s="25"/>
      <c r="J22" s="25"/>
      <c r="K22" s="11"/>
      <c r="L22" s="17" t="s">
        <v>84</v>
      </c>
      <c r="M22" s="17">
        <v>0</v>
      </c>
      <c r="N22" s="17">
        <v>3</v>
      </c>
      <c r="O22" s="17">
        <v>3</v>
      </c>
      <c r="P22" s="17">
        <v>19</v>
      </c>
      <c r="Q22" s="17">
        <v>13</v>
      </c>
      <c r="R22" s="22">
        <f>Q22/SUM(M22:Q22)+0.0000006</f>
        <v>0.34210586315789476</v>
      </c>
      <c r="S22" s="11" t="s">
        <v>8</v>
      </c>
      <c r="T22" s="17">
        <v>6</v>
      </c>
      <c r="U22" s="21">
        <f t="shared" si="2"/>
        <v>0.12000029999999999</v>
      </c>
      <c r="V22" s="17" t="str">
        <f t="shared" si="3"/>
        <v>Banque, assurance, immobilier</v>
      </c>
      <c r="W22" s="41">
        <f t="shared" si="6"/>
        <v>6</v>
      </c>
      <c r="X22" s="41">
        <f t="shared" si="4"/>
        <v>6</v>
      </c>
      <c r="Y22" s="41">
        <f t="shared" si="5"/>
        <v>5</v>
      </c>
      <c r="Z22" s="41">
        <f t="shared" si="0"/>
        <v>5</v>
      </c>
      <c r="AA22" s="41">
        <f t="shared" si="1"/>
        <v>3</v>
      </c>
      <c r="AG22" s="25"/>
      <c r="AH22" s="25"/>
      <c r="AI22" s="25"/>
    </row>
    <row r="23" spans="1:35" ht="16.5" customHeight="1" x14ac:dyDescent="0.25">
      <c r="B23" t="s">
        <v>114</v>
      </c>
      <c r="H23" s="95"/>
      <c r="I23" s="25"/>
      <c r="J23" s="25"/>
      <c r="K23" s="11"/>
      <c r="L23" s="17" t="s">
        <v>85</v>
      </c>
      <c r="M23" s="17">
        <v>1</v>
      </c>
      <c r="N23" s="17">
        <v>8</v>
      </c>
      <c r="O23" s="17">
        <v>7</v>
      </c>
      <c r="P23" s="17">
        <v>13</v>
      </c>
      <c r="Q23" s="17">
        <v>1</v>
      </c>
      <c r="R23" s="22">
        <f>Q23/SUM(M23:Q23)+0.0000007</f>
        <v>3.3334033333333332E-2</v>
      </c>
      <c r="S23" s="11" t="s">
        <v>9</v>
      </c>
      <c r="T23" s="17">
        <v>7</v>
      </c>
      <c r="U23" s="21">
        <f t="shared" si="2"/>
        <v>8.4508142253521129E-2</v>
      </c>
      <c r="V23" s="17" t="str">
        <f t="shared" si="3"/>
        <v>Services à la personne et à la collectivité</v>
      </c>
      <c r="W23" s="41">
        <f t="shared" si="6"/>
        <v>27</v>
      </c>
      <c r="X23" s="41">
        <f t="shared" si="4"/>
        <v>7</v>
      </c>
      <c r="Y23" s="41">
        <f t="shared" si="5"/>
        <v>9</v>
      </c>
      <c r="Z23" s="41">
        <f t="shared" si="0"/>
        <v>22</v>
      </c>
      <c r="AA23" s="41">
        <f t="shared" si="1"/>
        <v>6</v>
      </c>
      <c r="AG23" s="25"/>
      <c r="AH23" s="25"/>
      <c r="AI23" s="25"/>
    </row>
    <row r="24" spans="1:35" ht="6.75" customHeight="1" x14ac:dyDescent="0.25">
      <c r="H24" s="95"/>
      <c r="I24" s="25"/>
      <c r="J24" s="25"/>
      <c r="K24" s="11"/>
      <c r="L24" s="17" t="s">
        <v>86</v>
      </c>
      <c r="M24" s="17">
        <v>4</v>
      </c>
      <c r="N24" s="17">
        <v>5</v>
      </c>
      <c r="O24" s="17">
        <v>16</v>
      </c>
      <c r="P24" s="17">
        <v>37</v>
      </c>
      <c r="Q24" s="17">
        <v>32</v>
      </c>
      <c r="R24" s="22">
        <f>Q24/SUM(M24:Q24)+0.0000008</f>
        <v>0.34042633191489363</v>
      </c>
      <c r="S24" s="11" t="s">
        <v>1</v>
      </c>
      <c r="T24" s="17">
        <v>8</v>
      </c>
      <c r="U24" s="21">
        <f t="shared" si="2"/>
        <v>8.1082481081081084E-2</v>
      </c>
      <c r="V24" s="17" t="str">
        <f t="shared" si="3"/>
        <v>Transport et logistique</v>
      </c>
      <c r="W24" s="41">
        <f t="shared" si="6"/>
        <v>7</v>
      </c>
      <c r="X24" s="41">
        <f t="shared" si="4"/>
        <v>4</v>
      </c>
      <c r="Y24" s="41">
        <f t="shared" si="5"/>
        <v>13</v>
      </c>
      <c r="Z24" s="41">
        <f t="shared" si="0"/>
        <v>10</v>
      </c>
      <c r="AA24" s="41">
        <f t="shared" si="1"/>
        <v>3</v>
      </c>
      <c r="AG24" s="25"/>
      <c r="AH24" s="25"/>
      <c r="AI24" s="25"/>
    </row>
    <row r="25" spans="1:35" ht="12.75" customHeight="1" x14ac:dyDescent="0.25">
      <c r="A25" s="9" t="s">
        <v>36</v>
      </c>
      <c r="B25" s="12" t="s">
        <v>115</v>
      </c>
      <c r="G25" s="33"/>
      <c r="H25" s="95"/>
      <c r="I25" s="25"/>
      <c r="J25" s="25"/>
      <c r="K25" s="11"/>
      <c r="L25" s="17" t="s">
        <v>87</v>
      </c>
      <c r="M25" s="17">
        <v>1</v>
      </c>
      <c r="N25" s="17">
        <v>1</v>
      </c>
      <c r="O25" s="17">
        <v>2</v>
      </c>
      <c r="P25" s="17">
        <v>13</v>
      </c>
      <c r="Q25" s="17">
        <v>11</v>
      </c>
      <c r="R25" s="22">
        <f>Q25/SUM(M25:Q25)+0.0000009</f>
        <v>0.39285804285714288</v>
      </c>
      <c r="S25" s="11" t="s">
        <v>10</v>
      </c>
      <c r="T25" s="17">
        <v>9</v>
      </c>
      <c r="U25" s="21">
        <f t="shared" si="2"/>
        <v>6.8183118181818173E-2</v>
      </c>
      <c r="V25" s="17" t="str">
        <f t="shared" si="3"/>
        <v>Support à l'entreprise</v>
      </c>
      <c r="W25" s="41">
        <f t="shared" si="6"/>
        <v>2</v>
      </c>
      <c r="X25" s="41">
        <f t="shared" si="4"/>
        <v>10</v>
      </c>
      <c r="Y25" s="41">
        <f t="shared" si="5"/>
        <v>20</v>
      </c>
      <c r="Z25" s="41">
        <f t="shared" si="0"/>
        <v>9</v>
      </c>
      <c r="AA25" s="41">
        <f t="shared" si="1"/>
        <v>3</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0</v>
      </c>
      <c r="N26" s="17">
        <v>1</v>
      </c>
      <c r="O26" s="17">
        <v>6</v>
      </c>
      <c r="P26" s="17">
        <v>16</v>
      </c>
      <c r="Q26" s="17">
        <v>9</v>
      </c>
      <c r="R26" s="22">
        <f>Q26/SUM(M26:Q26)+0.000001</f>
        <v>0.28125099999999997</v>
      </c>
      <c r="S26" s="11" t="s">
        <v>11</v>
      </c>
      <c r="T26" s="17">
        <v>10</v>
      </c>
      <c r="U26" s="21">
        <f t="shared" si="2"/>
        <v>5.2631778947368417E-2</v>
      </c>
      <c r="V26" s="17" t="str">
        <f t="shared" si="3"/>
        <v>Arts et façonnage d'ouvrages d'art</v>
      </c>
      <c r="W26" s="41">
        <f t="shared" si="6"/>
        <v>2</v>
      </c>
      <c r="X26" s="41">
        <f t="shared" si="4"/>
        <v>9</v>
      </c>
      <c r="Y26" s="41">
        <f t="shared" si="5"/>
        <v>3</v>
      </c>
      <c r="Z26" s="41">
        <f t="shared" si="0"/>
        <v>4</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27</v>
      </c>
      <c r="N27" s="17">
        <v>7</v>
      </c>
      <c r="O27" s="17">
        <v>9</v>
      </c>
      <c r="P27" s="17">
        <v>22</v>
      </c>
      <c r="Q27" s="17">
        <v>6</v>
      </c>
      <c r="R27" s="22">
        <f>Q27/SUM(M27:Q27)+0.0000011</f>
        <v>8.4508142253521129E-2</v>
      </c>
      <c r="S27" s="11" t="s">
        <v>12</v>
      </c>
      <c r="T27" s="17">
        <v>11</v>
      </c>
      <c r="U27" s="21">
        <f t="shared" si="2"/>
        <v>4.3478760869565217E-2</v>
      </c>
      <c r="V27" s="17" t="str">
        <f t="shared" si="3"/>
        <v>Communication, média et multimédia</v>
      </c>
      <c r="W27" s="41">
        <f t="shared" si="6"/>
        <v>8</v>
      </c>
      <c r="X27" s="41">
        <f t="shared" si="4"/>
        <v>5</v>
      </c>
      <c r="Y27" s="41">
        <f t="shared" si="5"/>
        <v>4</v>
      </c>
      <c r="Z27" s="41">
        <f t="shared" si="0"/>
        <v>5</v>
      </c>
      <c r="AA27" s="41">
        <f t="shared" si="1"/>
        <v>1</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3.3334033333333332E-2</v>
      </c>
      <c r="V28" s="17" t="str">
        <f t="shared" si="3"/>
        <v>Hôtellerie-restauration, tourisme, loisirs et animation</v>
      </c>
      <c r="W28" s="41">
        <f t="shared" si="6"/>
        <v>1</v>
      </c>
      <c r="X28" s="41">
        <f t="shared" si="4"/>
        <v>8</v>
      </c>
      <c r="Y28" s="41">
        <f t="shared" si="5"/>
        <v>7</v>
      </c>
      <c r="Z28" s="41">
        <f t="shared" si="0"/>
        <v>13</v>
      </c>
      <c r="AA28" s="41">
        <f t="shared" si="1"/>
        <v>1</v>
      </c>
      <c r="AB28" s="17"/>
    </row>
    <row r="29" spans="1:35" s="5" customFormat="1" ht="23.25" customHeight="1" x14ac:dyDescent="0.25">
      <c r="B29" s="31"/>
      <c r="C29" s="32"/>
      <c r="D29" s="32"/>
      <c r="E29" s="32"/>
      <c r="F29" s="32"/>
      <c r="G29" s="32"/>
      <c r="H29" s="38">
        <f>VLOOKUP(VLOOKUP(V17,$T$2:$U$15,2,FALSE),$L$32:$M$45,2,FALSE)/10</f>
        <v>1.8</v>
      </c>
      <c r="I29" s="39"/>
      <c r="K29" s="31"/>
      <c r="L29" s="17" t="s">
        <v>91</v>
      </c>
      <c r="M29" s="17">
        <v>2</v>
      </c>
      <c r="N29" s="17">
        <v>10</v>
      </c>
      <c r="O29" s="17">
        <v>20</v>
      </c>
      <c r="P29" s="17">
        <v>9</v>
      </c>
      <c r="Q29" s="17">
        <v>3</v>
      </c>
      <c r="R29" s="22">
        <f>Q29/SUM(M29:Q29)+0.0000013</f>
        <v>6.8183118181818173E-2</v>
      </c>
      <c r="S29" s="11" t="s">
        <v>14</v>
      </c>
      <c r="T29" s="17">
        <v>13</v>
      </c>
      <c r="U29" s="21">
        <f t="shared" si="2"/>
        <v>1.1999999999999999E-6</v>
      </c>
      <c r="V29" s="17" t="str">
        <f t="shared" si="3"/>
        <v>Spectacle</v>
      </c>
      <c r="W29" s="41">
        <f t="shared" si="6"/>
        <v>21</v>
      </c>
      <c r="X29" s="41">
        <f t="shared" si="4"/>
        <v>0</v>
      </c>
      <c r="Y29" s="41">
        <f t="shared" si="5"/>
        <v>1</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2</v>
      </c>
      <c r="I30" s="39"/>
      <c r="K30" s="31"/>
      <c r="L30" s="17" t="s">
        <v>92</v>
      </c>
      <c r="M30" s="17">
        <v>7</v>
      </c>
      <c r="N30" s="17">
        <v>4</v>
      </c>
      <c r="O30" s="17">
        <v>13</v>
      </c>
      <c r="P30" s="17">
        <v>10</v>
      </c>
      <c r="Q30" s="17">
        <v>3</v>
      </c>
      <c r="R30" s="22">
        <f>Q30/SUM(M30:Q30)+0.0000014</f>
        <v>8.1082481081081084E-2</v>
      </c>
      <c r="S30" s="11" t="s">
        <v>15</v>
      </c>
      <c r="T30" s="17">
        <v>14</v>
      </c>
      <c r="U30" s="21">
        <f t="shared" si="2"/>
        <v>3.9999999999999998E-7</v>
      </c>
      <c r="V30" s="17" t="str">
        <f t="shared" si="3"/>
        <v>Commerce, vente et grande distribution</v>
      </c>
      <c r="W30" s="41">
        <f t="shared" si="6"/>
        <v>2</v>
      </c>
      <c r="X30" s="41">
        <f t="shared" si="4"/>
        <v>14</v>
      </c>
      <c r="Y30" s="41">
        <f t="shared" si="5"/>
        <v>10</v>
      </c>
      <c r="Z30" s="41">
        <f t="shared" si="0"/>
        <v>13</v>
      </c>
      <c r="AA30" s="41">
        <f t="shared" si="1"/>
        <v>0</v>
      </c>
      <c r="AB30" s="17"/>
    </row>
    <row r="31" spans="1:35" s="5" customFormat="1" ht="23.25" customHeight="1" x14ac:dyDescent="0.25">
      <c r="H31" s="38">
        <f t="shared" si="7"/>
        <v>1.8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1.3</v>
      </c>
      <c r="I32" s="39"/>
      <c r="L32" s="17" t="s">
        <v>79</v>
      </c>
      <c r="M32" s="17">
        <v>11</v>
      </c>
      <c r="N32" s="17"/>
      <c r="O32" s="17"/>
      <c r="P32" s="17"/>
      <c r="Q32" s="17"/>
      <c r="R32" s="17"/>
      <c r="S32" s="17"/>
      <c r="T32" s="17"/>
      <c r="U32" s="17"/>
      <c r="V32" s="17"/>
      <c r="W32" s="17"/>
      <c r="X32" s="17"/>
      <c r="Y32" s="17"/>
      <c r="Z32" s="17"/>
      <c r="AA32" s="17"/>
      <c r="AB32" s="17"/>
    </row>
    <row r="33" spans="2:28" s="5" customFormat="1" ht="23.25" customHeight="1" x14ac:dyDescent="0.25">
      <c r="H33" s="38">
        <f t="shared" si="7"/>
        <v>1.1000000000000001</v>
      </c>
      <c r="I33" s="39"/>
      <c r="L33" s="17" t="s">
        <v>80</v>
      </c>
      <c r="M33" s="17">
        <v>4</v>
      </c>
      <c r="N33" s="17"/>
      <c r="O33" s="17"/>
      <c r="P33" s="17"/>
      <c r="Q33" s="17"/>
      <c r="R33" s="17"/>
      <c r="S33" s="17"/>
      <c r="T33" s="17"/>
      <c r="U33" s="17"/>
      <c r="V33" s="17"/>
      <c r="W33" s="17"/>
      <c r="X33" s="17"/>
      <c r="Y33" s="17"/>
      <c r="Z33" s="17"/>
      <c r="AA33" s="17"/>
      <c r="AB33" s="17"/>
    </row>
    <row r="34" spans="2:28" s="5" customFormat="1" ht="23.25" customHeight="1" x14ac:dyDescent="0.25">
      <c r="H34" s="38">
        <f t="shared" si="7"/>
        <v>1.6</v>
      </c>
      <c r="I34" s="39"/>
      <c r="L34" s="17" t="s">
        <v>81</v>
      </c>
      <c r="M34" s="17">
        <v>16</v>
      </c>
      <c r="N34" s="17"/>
      <c r="O34" s="17"/>
      <c r="P34" s="17"/>
      <c r="Q34" s="17"/>
      <c r="R34" s="17"/>
      <c r="S34" s="17"/>
      <c r="T34" s="17"/>
      <c r="U34" s="17"/>
      <c r="V34" s="17"/>
      <c r="W34" s="17"/>
      <c r="X34" s="17"/>
      <c r="Y34" s="17"/>
      <c r="Z34" s="17"/>
      <c r="AA34" s="17"/>
      <c r="AB34" s="17"/>
    </row>
    <row r="35" spans="2:28" s="5" customFormat="1" ht="23.25" customHeight="1" x14ac:dyDescent="0.25">
      <c r="H35" s="38">
        <f t="shared" si="7"/>
        <v>0.5</v>
      </c>
      <c r="I35" s="39"/>
      <c r="L35" s="17" t="s">
        <v>82</v>
      </c>
      <c r="M35" s="17">
        <v>3</v>
      </c>
      <c r="N35" s="17"/>
      <c r="O35" s="17"/>
      <c r="P35" s="17"/>
      <c r="Q35" s="17"/>
      <c r="R35" s="17"/>
      <c r="S35" s="17"/>
      <c r="T35" s="17"/>
      <c r="U35" s="17"/>
      <c r="V35" s="17"/>
      <c r="W35" s="17"/>
      <c r="X35" s="17"/>
      <c r="Y35" s="17"/>
      <c r="Z35" s="17"/>
      <c r="AA35" s="17"/>
      <c r="AB35" s="17"/>
    </row>
    <row r="36" spans="2:28" s="5" customFormat="1" ht="23.25" customHeight="1" x14ac:dyDescent="0.25">
      <c r="H36" s="38">
        <f t="shared" si="7"/>
        <v>0.9</v>
      </c>
      <c r="I36" s="40"/>
      <c r="L36" s="17" t="s">
        <v>83</v>
      </c>
      <c r="M36" s="17">
        <v>0</v>
      </c>
      <c r="N36" s="17"/>
      <c r="O36" s="17"/>
      <c r="P36" s="17"/>
      <c r="Q36" s="17"/>
      <c r="R36" s="17"/>
      <c r="S36" s="17"/>
      <c r="T36" s="17"/>
      <c r="U36" s="17"/>
      <c r="V36" s="17"/>
      <c r="W36" s="17"/>
      <c r="X36" s="17"/>
      <c r="Y36" s="17"/>
      <c r="Z36" s="17"/>
      <c r="AA36" s="17"/>
      <c r="AB36" s="17"/>
    </row>
    <row r="37" spans="2:28" s="5" customFormat="1" ht="23.25" customHeight="1" x14ac:dyDescent="0.25">
      <c r="H37" s="38">
        <f t="shared" si="7"/>
        <v>0.8</v>
      </c>
      <c r="I37" s="40"/>
      <c r="L37" s="17" t="s">
        <v>84</v>
      </c>
      <c r="M37" s="17">
        <v>20</v>
      </c>
      <c r="N37" s="17"/>
      <c r="O37" s="17"/>
      <c r="P37" s="17"/>
      <c r="Q37" s="17"/>
      <c r="R37" s="17"/>
      <c r="S37" s="17"/>
      <c r="T37" s="17"/>
      <c r="U37" s="17"/>
      <c r="V37" s="17"/>
      <c r="W37" s="17"/>
      <c r="X37" s="17"/>
      <c r="Y37" s="17"/>
      <c r="Z37" s="17"/>
      <c r="AA37" s="17"/>
      <c r="AB37" s="17"/>
    </row>
    <row r="38" spans="2:28" s="5" customFormat="1" ht="23.25" customHeight="1" x14ac:dyDescent="0.25">
      <c r="H38" s="38">
        <f t="shared" si="7"/>
        <v>0.4</v>
      </c>
      <c r="I38" s="39"/>
      <c r="L38" s="17" t="s">
        <v>85</v>
      </c>
      <c r="M38" s="17">
        <v>11</v>
      </c>
      <c r="N38" s="17"/>
      <c r="O38" s="17"/>
      <c r="P38" s="17"/>
      <c r="Q38" s="17"/>
      <c r="R38" s="17"/>
      <c r="S38" s="17"/>
      <c r="T38" s="17"/>
      <c r="U38" s="17"/>
      <c r="V38" s="17"/>
      <c r="W38" s="17"/>
      <c r="X38" s="17"/>
      <c r="Y38" s="17"/>
      <c r="Z38" s="17"/>
      <c r="AA38" s="17"/>
      <c r="AB38" s="17"/>
    </row>
    <row r="39" spans="2:28" s="5" customFormat="1" ht="23.25" customHeight="1" x14ac:dyDescent="0.25">
      <c r="H39" s="38">
        <f t="shared" si="7"/>
        <v>0</v>
      </c>
      <c r="I39" s="39"/>
      <c r="L39" s="17" t="s">
        <v>86</v>
      </c>
      <c r="M39" s="17">
        <v>18</v>
      </c>
      <c r="N39" s="17"/>
      <c r="O39" s="17"/>
      <c r="P39" s="17"/>
      <c r="Q39" s="17"/>
      <c r="R39" s="17"/>
      <c r="S39" s="17"/>
      <c r="T39" s="17"/>
      <c r="U39" s="17"/>
      <c r="V39" s="17"/>
      <c r="W39" s="17"/>
      <c r="X39" s="17"/>
      <c r="Y39" s="17"/>
      <c r="Z39" s="17"/>
      <c r="AA39" s="17"/>
      <c r="AB39" s="17"/>
    </row>
    <row r="40" spans="2:28" s="5" customFormat="1" ht="23.25" customHeight="1" x14ac:dyDescent="0.25">
      <c r="H40" s="38">
        <f t="shared" si="7"/>
        <v>1.1000000000000001</v>
      </c>
      <c r="I40" s="39"/>
      <c r="L40" s="17" t="s">
        <v>87</v>
      </c>
      <c r="M40" s="17">
        <v>18</v>
      </c>
      <c r="N40" s="17"/>
      <c r="O40" s="17"/>
      <c r="P40" s="17"/>
      <c r="Q40" s="17"/>
      <c r="R40" s="17"/>
      <c r="S40" s="17"/>
      <c r="T40" s="17"/>
      <c r="U40" s="17"/>
      <c r="V40" s="17"/>
      <c r="W40" s="17"/>
      <c r="X40" s="17"/>
      <c r="Y40" s="17"/>
      <c r="Z40" s="17"/>
      <c r="AA40" s="17"/>
      <c r="AB40" s="17"/>
    </row>
    <row r="41" spans="2:28" s="5" customFormat="1" ht="23.25" customHeight="1" x14ac:dyDescent="0.25">
      <c r="H41" s="38">
        <f t="shared" si="7"/>
        <v>-1.4</v>
      </c>
      <c r="I41" s="39"/>
      <c r="L41" s="17" t="s">
        <v>88</v>
      </c>
      <c r="M41" s="17">
        <v>13</v>
      </c>
      <c r="N41" s="17"/>
      <c r="O41" s="17"/>
      <c r="P41" s="17"/>
      <c r="Q41" s="17"/>
      <c r="R41" s="17"/>
      <c r="S41" s="17"/>
      <c r="T41" s="17"/>
      <c r="U41" s="17"/>
      <c r="V41" s="17"/>
      <c r="W41" s="17"/>
      <c r="X41" s="17"/>
      <c r="Y41" s="17"/>
      <c r="Z41" s="17"/>
      <c r="AA41" s="17"/>
      <c r="AB41" s="17"/>
    </row>
    <row r="42" spans="2:28" s="5" customFormat="1" ht="23.25" customHeight="1" x14ac:dyDescent="0.25">
      <c r="H42" s="38">
        <f t="shared" si="7"/>
        <v>0.3</v>
      </c>
      <c r="I42" s="39"/>
      <c r="J42" s="36"/>
      <c r="K42" s="36"/>
      <c r="L42" s="17" t="s">
        <v>89</v>
      </c>
      <c r="M42" s="17">
        <v>5</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-14</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8</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11 métiers. À l'inverse, 1 métier ne semble pas du tout en tension (indicateur inférieur à -1). Dans ce domaine, l'indicateur de tension est de 1,8.</v>
      </c>
      <c r="C45" s="96"/>
      <c r="D45" s="96"/>
      <c r="E45" s="96"/>
      <c r="F45" s="96"/>
      <c r="G45" s="96"/>
      <c r="H45" s="96"/>
      <c r="J45" s="36"/>
      <c r="K45" s="36"/>
      <c r="L45" s="17" t="s">
        <v>92</v>
      </c>
      <c r="M45" s="17">
        <v>9</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Département du Calvados</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299</v>
      </c>
      <c r="C51" s="60">
        <v>5</v>
      </c>
      <c r="D51" s="60">
        <v>1</v>
      </c>
      <c r="E51" s="60">
        <v>1</v>
      </c>
      <c r="F51" s="60">
        <v>5</v>
      </c>
      <c r="G51" s="60">
        <v>2</v>
      </c>
      <c r="H51" s="60">
        <v>5</v>
      </c>
      <c r="L51" s="17"/>
      <c r="M51" s="17"/>
      <c r="N51" s="17"/>
      <c r="O51" s="17"/>
      <c r="P51" s="17"/>
      <c r="Q51" s="17"/>
    </row>
    <row r="52" spans="1:17" ht="24.75" customHeight="1" x14ac:dyDescent="0.25">
      <c r="A52" s="57" t="s">
        <v>27</v>
      </c>
      <c r="B52" s="61" t="s">
        <v>137</v>
      </c>
      <c r="C52" s="62">
        <v>5</v>
      </c>
      <c r="D52" s="62">
        <v>1</v>
      </c>
      <c r="E52" s="62">
        <v>2</v>
      </c>
      <c r="F52" s="62">
        <v>4</v>
      </c>
      <c r="G52" s="62">
        <v>5</v>
      </c>
      <c r="H52" s="62">
        <v>4</v>
      </c>
      <c r="L52" s="17"/>
      <c r="M52" s="17"/>
      <c r="N52" s="17"/>
      <c r="O52" s="17"/>
      <c r="P52" s="17"/>
      <c r="Q52" s="17"/>
    </row>
    <row r="53" spans="1:17" ht="24.75" customHeight="1" x14ac:dyDescent="0.25">
      <c r="A53" s="57" t="s">
        <v>25</v>
      </c>
      <c r="B53" s="61" t="s">
        <v>139</v>
      </c>
      <c r="C53" s="62">
        <v>5</v>
      </c>
      <c r="D53" s="62">
        <v>2</v>
      </c>
      <c r="E53" s="62">
        <v>1</v>
      </c>
      <c r="F53" s="62">
        <v>5</v>
      </c>
      <c r="G53" s="62">
        <v>4</v>
      </c>
      <c r="H53" s="62">
        <v>4</v>
      </c>
      <c r="L53" s="17"/>
      <c r="M53" s="17"/>
      <c r="N53" s="17"/>
      <c r="O53" s="17"/>
      <c r="P53" s="17"/>
      <c r="Q53" s="17"/>
    </row>
    <row r="54" spans="1:17" ht="24.75" customHeight="1" x14ac:dyDescent="0.25">
      <c r="A54" s="57" t="s">
        <v>24</v>
      </c>
      <c r="B54" s="61" t="s">
        <v>166</v>
      </c>
      <c r="C54" s="62">
        <v>5</v>
      </c>
      <c r="D54" s="62">
        <v>3</v>
      </c>
      <c r="E54" s="62">
        <v>1</v>
      </c>
      <c r="F54" s="62">
        <v>4</v>
      </c>
      <c r="G54" s="62">
        <v>5</v>
      </c>
      <c r="H54" s="62">
        <v>4</v>
      </c>
      <c r="L54" s="17"/>
      <c r="M54" s="17"/>
      <c r="N54" s="17"/>
      <c r="O54" s="17"/>
      <c r="P54" s="17"/>
      <c r="Q54" s="17"/>
    </row>
    <row r="55" spans="1:17" ht="24.75" customHeight="1" x14ac:dyDescent="0.25">
      <c r="A55" s="57" t="s">
        <v>23</v>
      </c>
      <c r="B55" s="61" t="s">
        <v>168</v>
      </c>
      <c r="C55" s="62">
        <v>5</v>
      </c>
      <c r="D55" s="62">
        <v>2</v>
      </c>
      <c r="E55" s="62">
        <v>2</v>
      </c>
      <c r="F55" s="62">
        <v>4</v>
      </c>
      <c r="G55" s="62">
        <v>4</v>
      </c>
      <c r="H55" s="62">
        <v>3</v>
      </c>
      <c r="L55" s="17"/>
      <c r="M55" s="17"/>
      <c r="N55" s="17"/>
      <c r="O55" s="17"/>
      <c r="P55" s="17"/>
      <c r="Q55" s="17"/>
    </row>
    <row r="56" spans="1:17" ht="24.75" customHeight="1" x14ac:dyDescent="0.25">
      <c r="A56" s="57" t="s">
        <v>22</v>
      </c>
      <c r="B56" s="61" t="s">
        <v>307</v>
      </c>
      <c r="C56" s="62">
        <v>5</v>
      </c>
      <c r="D56" s="62">
        <v>1</v>
      </c>
      <c r="E56" s="62">
        <v>1</v>
      </c>
      <c r="F56" s="62">
        <v>5</v>
      </c>
      <c r="G56" s="62">
        <v>3</v>
      </c>
      <c r="H56" s="62">
        <v>1</v>
      </c>
      <c r="L56" s="17"/>
      <c r="M56" s="17"/>
      <c r="N56" s="17"/>
      <c r="O56" s="17"/>
      <c r="P56" s="17"/>
      <c r="Q56" s="17"/>
    </row>
    <row r="57" spans="1:17" ht="24.75" customHeight="1" x14ac:dyDescent="0.25">
      <c r="A57" s="57" t="s">
        <v>21</v>
      </c>
      <c r="B57" s="61" t="s">
        <v>211</v>
      </c>
      <c r="C57" s="62">
        <v>5</v>
      </c>
      <c r="D57" s="62">
        <v>3</v>
      </c>
      <c r="E57" s="62">
        <v>1</v>
      </c>
      <c r="F57" s="62">
        <v>4</v>
      </c>
      <c r="G57" s="62">
        <v>5</v>
      </c>
      <c r="H57" s="62">
        <v>3</v>
      </c>
      <c r="L57" s="17"/>
      <c r="M57" s="17"/>
      <c r="N57" s="17"/>
      <c r="O57" s="17"/>
      <c r="P57" s="17"/>
      <c r="Q57" s="17"/>
    </row>
    <row r="58" spans="1:17" ht="24.75" customHeight="1" x14ac:dyDescent="0.25">
      <c r="A58" s="57" t="s">
        <v>20</v>
      </c>
      <c r="B58" s="61" t="s">
        <v>284</v>
      </c>
      <c r="C58" s="62">
        <v>2</v>
      </c>
      <c r="D58" s="62">
        <v>2</v>
      </c>
      <c r="E58" s="62">
        <v>5</v>
      </c>
      <c r="F58" s="62">
        <v>5</v>
      </c>
      <c r="G58" s="62">
        <v>5</v>
      </c>
      <c r="H58" s="62">
        <v>5</v>
      </c>
      <c r="L58" s="17"/>
      <c r="M58" s="17"/>
      <c r="N58" s="17"/>
      <c r="O58" s="17"/>
      <c r="P58" s="17"/>
      <c r="Q58" s="17"/>
    </row>
    <row r="59" spans="1:17" ht="24.75" customHeight="1" x14ac:dyDescent="0.25">
      <c r="A59" s="57" t="s">
        <v>19</v>
      </c>
      <c r="B59" s="61" t="s">
        <v>132</v>
      </c>
      <c r="C59" s="62">
        <v>5</v>
      </c>
      <c r="D59" s="62">
        <v>3</v>
      </c>
      <c r="E59" s="62">
        <v>2</v>
      </c>
      <c r="F59" s="62">
        <v>5</v>
      </c>
      <c r="G59" s="62">
        <v>4</v>
      </c>
      <c r="H59" s="62">
        <v>4</v>
      </c>
      <c r="L59" s="17"/>
      <c r="M59" s="17"/>
      <c r="N59" s="17"/>
      <c r="O59" s="17"/>
      <c r="P59" s="17"/>
      <c r="Q59" s="17"/>
    </row>
    <row r="60" spans="1:17" ht="24.75" customHeight="1" x14ac:dyDescent="0.25">
      <c r="A60" s="57" t="s">
        <v>18</v>
      </c>
      <c r="B60" s="61" t="s">
        <v>212</v>
      </c>
      <c r="C60" s="62">
        <v>5</v>
      </c>
      <c r="D60" s="62">
        <v>1</v>
      </c>
      <c r="E60" s="62">
        <v>1</v>
      </c>
      <c r="F60" s="62">
        <v>4</v>
      </c>
      <c r="G60" s="62">
        <v>2</v>
      </c>
      <c r="H60" s="62">
        <v>1</v>
      </c>
      <c r="L60" s="17"/>
      <c r="M60" s="17"/>
      <c r="N60" s="17"/>
      <c r="O60" s="17"/>
      <c r="P60" s="17"/>
      <c r="Q60" s="17"/>
    </row>
    <row r="61" spans="1:17" ht="24.75" customHeight="1" x14ac:dyDescent="0.25">
      <c r="A61" s="57" t="s">
        <v>97</v>
      </c>
      <c r="B61" s="61" t="s">
        <v>250</v>
      </c>
      <c r="C61" s="62">
        <v>5</v>
      </c>
      <c r="D61" s="62">
        <v>5</v>
      </c>
      <c r="E61" s="62">
        <v>5</v>
      </c>
      <c r="F61" s="62">
        <v>4</v>
      </c>
      <c r="G61" s="62">
        <v>3</v>
      </c>
      <c r="H61" s="62">
        <v>5</v>
      </c>
      <c r="L61" s="17"/>
      <c r="M61" s="17"/>
      <c r="N61" s="17"/>
      <c r="O61" s="17"/>
      <c r="P61" s="17"/>
      <c r="Q61" s="17"/>
    </row>
    <row r="62" spans="1:17" ht="24.75" customHeight="1" x14ac:dyDescent="0.25">
      <c r="A62" s="57" t="s">
        <v>98</v>
      </c>
      <c r="B62" s="61" t="s">
        <v>286</v>
      </c>
      <c r="C62" s="62">
        <v>3</v>
      </c>
      <c r="D62" s="62">
        <v>3</v>
      </c>
      <c r="E62" s="62">
        <v>3</v>
      </c>
      <c r="F62" s="62">
        <v>5</v>
      </c>
      <c r="G62" s="62">
        <v>5</v>
      </c>
      <c r="H62" s="62">
        <v>3</v>
      </c>
      <c r="L62" s="17"/>
      <c r="M62" s="17"/>
      <c r="N62" s="17"/>
      <c r="O62" s="17"/>
      <c r="P62" s="17"/>
      <c r="Q62" s="17"/>
    </row>
    <row r="63" spans="1:17" ht="24.75" customHeight="1" x14ac:dyDescent="0.25">
      <c r="A63" s="57" t="s">
        <v>99</v>
      </c>
      <c r="B63" s="61" t="s">
        <v>190</v>
      </c>
      <c r="C63" s="62">
        <v>4</v>
      </c>
      <c r="D63" s="62">
        <v>4</v>
      </c>
      <c r="E63" s="62">
        <v>5</v>
      </c>
      <c r="F63" s="62">
        <v>5</v>
      </c>
      <c r="G63" s="62">
        <v>1</v>
      </c>
      <c r="H63" s="62">
        <v>3</v>
      </c>
      <c r="L63" s="17"/>
      <c r="M63" s="17"/>
      <c r="N63" s="17"/>
      <c r="O63" s="17"/>
      <c r="P63" s="17"/>
      <c r="Q63" s="17"/>
    </row>
    <row r="64" spans="1:17" ht="24.75" customHeight="1" x14ac:dyDescent="0.25">
      <c r="A64" s="57" t="s">
        <v>100</v>
      </c>
      <c r="B64" s="61" t="s">
        <v>248</v>
      </c>
      <c r="C64" s="62">
        <v>5</v>
      </c>
      <c r="D64" s="62">
        <v>2</v>
      </c>
      <c r="E64" s="62">
        <v>2</v>
      </c>
      <c r="F64" s="62">
        <v>4</v>
      </c>
      <c r="G64" s="62">
        <v>4</v>
      </c>
      <c r="H64" s="62">
        <v>3</v>
      </c>
      <c r="L64" s="17"/>
      <c r="M64" s="17"/>
      <c r="N64" s="17"/>
      <c r="O64" s="17"/>
      <c r="P64" s="17"/>
      <c r="Q64" s="17"/>
    </row>
    <row r="65" spans="1:35" ht="24.75" customHeight="1" x14ac:dyDescent="0.25">
      <c r="A65" s="57" t="s">
        <v>101</v>
      </c>
      <c r="B65" s="61" t="s">
        <v>207</v>
      </c>
      <c r="C65" s="62">
        <v>5</v>
      </c>
      <c r="D65" s="62">
        <v>3</v>
      </c>
      <c r="E65" s="62">
        <v>3</v>
      </c>
      <c r="F65" s="62">
        <v>4</v>
      </c>
      <c r="G65" s="62">
        <v>4</v>
      </c>
      <c r="H65" s="62">
        <v>2</v>
      </c>
      <c r="L65" s="17"/>
      <c r="M65" s="17"/>
      <c r="N65" s="17"/>
      <c r="O65" s="17"/>
      <c r="P65" s="17"/>
      <c r="Q65" s="17"/>
    </row>
    <row r="66" spans="1:35" ht="24.75" customHeight="1" x14ac:dyDescent="0.25">
      <c r="A66" s="57" t="s">
        <v>102</v>
      </c>
      <c r="B66" s="61" t="s">
        <v>289</v>
      </c>
      <c r="C66" s="62">
        <v>5</v>
      </c>
      <c r="D66" s="62">
        <v>2</v>
      </c>
      <c r="E66" s="62">
        <v>1</v>
      </c>
      <c r="F66" s="62">
        <v>5</v>
      </c>
      <c r="G66" s="62">
        <v>4</v>
      </c>
      <c r="H66" s="62">
        <v>3</v>
      </c>
      <c r="L66" s="17"/>
      <c r="M66" s="17"/>
      <c r="N66" s="17"/>
      <c r="O66" s="17"/>
      <c r="P66" s="17"/>
      <c r="Q66" s="17"/>
    </row>
    <row r="67" spans="1:35" ht="24.75" customHeight="1" x14ac:dyDescent="0.25">
      <c r="A67" s="57" t="s">
        <v>103</v>
      </c>
      <c r="B67" s="61" t="s">
        <v>170</v>
      </c>
      <c r="C67" s="62">
        <v>5</v>
      </c>
      <c r="D67" s="62">
        <v>2</v>
      </c>
      <c r="E67" s="62">
        <v>1</v>
      </c>
      <c r="F67" s="62">
        <v>4</v>
      </c>
      <c r="G67" s="72">
        <v>4</v>
      </c>
      <c r="H67" s="62">
        <v>4</v>
      </c>
      <c r="L67" s="17"/>
      <c r="M67" s="17"/>
      <c r="N67" s="17"/>
      <c r="O67" s="17"/>
      <c r="P67" s="17"/>
      <c r="Q67" s="17"/>
    </row>
    <row r="68" spans="1:35" ht="24.75" customHeight="1" x14ac:dyDescent="0.25">
      <c r="A68" s="57" t="s">
        <v>104</v>
      </c>
      <c r="B68" s="61" t="s">
        <v>310</v>
      </c>
      <c r="C68" s="62">
        <v>1</v>
      </c>
      <c r="D68" s="62">
        <v>2</v>
      </c>
      <c r="E68" s="62">
        <v>1</v>
      </c>
      <c r="F68" s="62">
        <v>5</v>
      </c>
      <c r="G68" s="62">
        <v>4</v>
      </c>
      <c r="H68" s="62">
        <v>3</v>
      </c>
      <c r="L68" s="17"/>
      <c r="M68" s="17"/>
      <c r="N68" s="17"/>
      <c r="O68" s="17"/>
      <c r="P68" s="17"/>
      <c r="Q68" s="17"/>
    </row>
    <row r="69" spans="1:35" ht="24.75" customHeight="1" x14ac:dyDescent="0.25">
      <c r="A69" s="57" t="s">
        <v>105</v>
      </c>
      <c r="B69" s="61" t="s">
        <v>285</v>
      </c>
      <c r="C69" s="62">
        <v>5</v>
      </c>
      <c r="D69" s="62">
        <v>3</v>
      </c>
      <c r="E69" s="62">
        <v>3</v>
      </c>
      <c r="F69" s="62">
        <v>3</v>
      </c>
      <c r="G69" s="62">
        <v>4</v>
      </c>
      <c r="H69" s="62">
        <v>5</v>
      </c>
      <c r="L69" s="17"/>
      <c r="M69" s="17"/>
      <c r="N69" s="17"/>
      <c r="O69" s="17"/>
      <c r="P69" s="17"/>
      <c r="Q69" s="17"/>
    </row>
    <row r="70" spans="1:35" ht="24.75" customHeight="1" x14ac:dyDescent="0.25">
      <c r="A70" s="57" t="s">
        <v>106</v>
      </c>
      <c r="B70" s="61" t="s">
        <v>311</v>
      </c>
      <c r="C70" s="62">
        <v>5</v>
      </c>
      <c r="D70" s="62">
        <v>3</v>
      </c>
      <c r="E70" s="62">
        <v>2</v>
      </c>
      <c r="F70" s="62">
        <v>5</v>
      </c>
      <c r="G70" s="62">
        <v>3</v>
      </c>
      <c r="H70" s="62">
        <v>3</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Département du Calvados</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88" si="8">M79</f>
        <v xml:space="preserve">Audit et contrôle comptables et financiers </v>
      </c>
      <c r="C79" s="63">
        <f>IF(N79=". ",0,IF(AND(N79&gt;0,N79&lt;5),"ND",N79))</f>
        <v>11</v>
      </c>
      <c r="D79" s="58">
        <f>IF(O79=". ",0,IF(AND(O79&gt;0,O79&lt;5),"ND",O79))</f>
        <v>15</v>
      </c>
      <c r="E79" s="64">
        <f t="shared" ref="E79" si="9">IF(P79=". ",0,P79)</f>
        <v>57</v>
      </c>
      <c r="F79" s="65">
        <f>IF(OR(R79=0,R79=". "),"-",IF(P79=". ",0,P79)/R79-1)</f>
        <v>5.555555555555558E-2</v>
      </c>
      <c r="G79" s="58">
        <f>IF(Q79=". ",0,Q79)</f>
        <v>3</v>
      </c>
      <c r="H79" s="66">
        <f>IF(OR(S79=0,S79=". "),"-",IF(P79=". ",0,P79)/S79)</f>
        <v>1.5405405405405406</v>
      </c>
      <c r="I79"/>
      <c r="J79"/>
      <c r="K79"/>
      <c r="M79" s="17" t="s">
        <v>299</v>
      </c>
      <c r="N79" s="17">
        <v>11</v>
      </c>
      <c r="O79" s="17">
        <v>15</v>
      </c>
      <c r="P79" s="17">
        <v>57</v>
      </c>
      <c r="Q79" s="17">
        <v>3</v>
      </c>
      <c r="R79" s="17">
        <v>54</v>
      </c>
      <c r="S79" s="17">
        <v>37</v>
      </c>
      <c r="AC79" s="5"/>
      <c r="AD79" s="5"/>
      <c r="AE79" s="5"/>
      <c r="AF79" s="5"/>
      <c r="AG79"/>
      <c r="AH79"/>
      <c r="AI79"/>
    </row>
    <row r="80" spans="1:35" s="17" customFormat="1" ht="24.75" customHeight="1" x14ac:dyDescent="0.25">
      <c r="A80" s="57" t="s">
        <v>27</v>
      </c>
      <c r="B80" s="61" t="str">
        <f t="shared" si="8"/>
        <v xml:space="preserve">Conception et dessin produits mécaniques </v>
      </c>
      <c r="C80" s="67">
        <f t="shared" ref="C80:C98" si="10">IF(N80=". ",0,IF(AND(N80&gt;0,N80&lt;5),"ND",N80))</f>
        <v>22</v>
      </c>
      <c r="D80" s="68">
        <f t="shared" ref="D80:D98" si="11">IF(O80=". ",0,IF(AND(O80&gt;0,O80&lt;5),"ND",O80))</f>
        <v>48</v>
      </c>
      <c r="E80" s="69">
        <f t="shared" ref="E80:E98" si="12">IF(P80=". ",0,P80)</f>
        <v>174</v>
      </c>
      <c r="F80" s="70">
        <f t="shared" ref="F80:F98" si="13">IF(OR(R80=0,R80=". "),"-",IF(P80=". ",0,P80)/R80-1)</f>
        <v>1.0470588235294116</v>
      </c>
      <c r="G80" s="68">
        <f t="shared" ref="G80:G98" si="14">IF(Q80=". ",0,Q80)</f>
        <v>11</v>
      </c>
      <c r="H80" s="71">
        <f t="shared" ref="H80:H98" si="15">IF(OR(S80=0,S80=". "),"-",IF(P80=". ",0,P80)/S80)</f>
        <v>2.4507042253521125</v>
      </c>
      <c r="I80"/>
      <c r="J80"/>
      <c r="K80"/>
      <c r="M80" s="17" t="s">
        <v>137</v>
      </c>
      <c r="N80" s="17">
        <v>22</v>
      </c>
      <c r="O80" s="17">
        <v>48</v>
      </c>
      <c r="P80" s="17">
        <v>174</v>
      </c>
      <c r="Q80" s="17">
        <v>11</v>
      </c>
      <c r="R80" s="17">
        <v>85</v>
      </c>
      <c r="S80" s="17">
        <v>71</v>
      </c>
      <c r="AC80" s="5"/>
      <c r="AD80" s="5"/>
      <c r="AE80" s="5"/>
      <c r="AF80" s="5"/>
      <c r="AG80"/>
      <c r="AH80"/>
      <c r="AI80"/>
    </row>
    <row r="81" spans="1:35" s="17" customFormat="1" ht="24.75" customHeight="1" x14ac:dyDescent="0.25">
      <c r="A81" s="57" t="s">
        <v>25</v>
      </c>
      <c r="B81" s="61" t="str">
        <f t="shared" si="8"/>
        <v xml:space="preserve">Ingénierie et études du BTP </v>
      </c>
      <c r="C81" s="67">
        <f t="shared" si="10"/>
        <v>36</v>
      </c>
      <c r="D81" s="68">
        <f t="shared" si="11"/>
        <v>60</v>
      </c>
      <c r="E81" s="69">
        <f t="shared" si="12"/>
        <v>175</v>
      </c>
      <c r="F81" s="70">
        <f t="shared" si="13"/>
        <v>-0.13793103448275867</v>
      </c>
      <c r="G81" s="68">
        <f t="shared" si="14"/>
        <v>6</v>
      </c>
      <c r="H81" s="71">
        <f t="shared" si="15"/>
        <v>1.9021739130434783</v>
      </c>
      <c r="I81"/>
      <c r="J81"/>
      <c r="K81"/>
      <c r="M81" s="17" t="s">
        <v>139</v>
      </c>
      <c r="N81" s="17">
        <v>36</v>
      </c>
      <c r="O81" s="17">
        <v>60</v>
      </c>
      <c r="P81" s="17">
        <v>175</v>
      </c>
      <c r="Q81" s="17">
        <v>6</v>
      </c>
      <c r="R81" s="17">
        <v>203</v>
      </c>
      <c r="S81" s="17">
        <v>92</v>
      </c>
      <c r="AC81" s="5"/>
      <c r="AD81" s="5"/>
      <c r="AE81" s="5"/>
      <c r="AF81" s="5"/>
      <c r="AG81"/>
      <c r="AH81"/>
      <c r="AI81"/>
    </row>
    <row r="82" spans="1:35" s="17" customFormat="1" ht="24.75" customHeight="1" x14ac:dyDescent="0.25">
      <c r="A82" s="57" t="s">
        <v>24</v>
      </c>
      <c r="B82" s="61" t="str">
        <f t="shared" si="8"/>
        <v xml:space="preserve">Direction de chantier du BTP </v>
      </c>
      <c r="C82" s="67">
        <f t="shared" si="10"/>
        <v>29</v>
      </c>
      <c r="D82" s="68">
        <f t="shared" si="11"/>
        <v>54</v>
      </c>
      <c r="E82" s="69">
        <f t="shared" si="12"/>
        <v>223</v>
      </c>
      <c r="F82" s="70">
        <f t="shared" si="13"/>
        <v>1.0648148148148149</v>
      </c>
      <c r="G82" s="68">
        <f t="shared" si="14"/>
        <v>17</v>
      </c>
      <c r="H82" s="71">
        <f t="shared" si="15"/>
        <v>3.9821428571428572</v>
      </c>
      <c r="I82"/>
      <c r="J82"/>
      <c r="K82"/>
      <c r="M82" s="17" t="s">
        <v>166</v>
      </c>
      <c r="N82" s="17">
        <v>29</v>
      </c>
      <c r="O82" s="17">
        <v>54</v>
      </c>
      <c r="P82" s="17">
        <v>223</v>
      </c>
      <c r="Q82" s="17">
        <v>17</v>
      </c>
      <c r="R82" s="17">
        <v>108</v>
      </c>
      <c r="S82" s="17">
        <v>56</v>
      </c>
      <c r="AC82" s="5"/>
      <c r="AD82" s="5"/>
      <c r="AE82" s="5"/>
      <c r="AF82" s="5"/>
      <c r="AG82"/>
      <c r="AH82"/>
      <c r="AI82"/>
    </row>
    <row r="83" spans="1:35" s="17" customFormat="1" ht="24.75" customHeight="1" x14ac:dyDescent="0.25">
      <c r="A83" s="57" t="s">
        <v>23</v>
      </c>
      <c r="B83" s="61" t="str">
        <f t="shared" si="8"/>
        <v xml:space="preserve">Installation et maintenance d'équipements industriels et d'exploitation </v>
      </c>
      <c r="C83" s="67">
        <f t="shared" si="10"/>
        <v>65</v>
      </c>
      <c r="D83" s="68">
        <f t="shared" si="11"/>
        <v>130</v>
      </c>
      <c r="E83" s="69">
        <f t="shared" si="12"/>
        <v>867</v>
      </c>
      <c r="F83" s="70">
        <f t="shared" si="13"/>
        <v>0.74096385542168686</v>
      </c>
      <c r="G83" s="68">
        <f t="shared" si="14"/>
        <v>50</v>
      </c>
      <c r="H83" s="71">
        <f t="shared" si="15"/>
        <v>3.977064220183486</v>
      </c>
      <c r="I83"/>
      <c r="J83"/>
      <c r="K83"/>
      <c r="M83" s="17" t="s">
        <v>168</v>
      </c>
      <c r="N83" s="17">
        <v>65</v>
      </c>
      <c r="O83" s="17">
        <v>130</v>
      </c>
      <c r="P83" s="17">
        <v>867</v>
      </c>
      <c r="Q83" s="17">
        <v>50</v>
      </c>
      <c r="R83" s="17">
        <v>498</v>
      </c>
      <c r="S83" s="17">
        <v>218</v>
      </c>
      <c r="AC83" s="5"/>
      <c r="AD83" s="5"/>
      <c r="AE83" s="5"/>
      <c r="AF83" s="5"/>
      <c r="AG83"/>
      <c r="AH83"/>
      <c r="AI83"/>
    </row>
    <row r="84" spans="1:35" s="17" customFormat="1" ht="24.75" customHeight="1" x14ac:dyDescent="0.25">
      <c r="A84" s="57" t="s">
        <v>22</v>
      </c>
      <c r="B84" s="61" t="str">
        <f t="shared" si="8"/>
        <v xml:space="preserve">Management et ingénierie de production </v>
      </c>
      <c r="C84" s="67">
        <f t="shared" si="10"/>
        <v>32</v>
      </c>
      <c r="D84" s="68">
        <f t="shared" si="11"/>
        <v>79</v>
      </c>
      <c r="E84" s="69">
        <f t="shared" si="12"/>
        <v>242</v>
      </c>
      <c r="F84" s="70">
        <f t="shared" si="13"/>
        <v>3.101694915254237</v>
      </c>
      <c r="G84" s="68">
        <f t="shared" si="14"/>
        <v>21</v>
      </c>
      <c r="H84" s="71">
        <f t="shared" si="15"/>
        <v>3.0249999999999999</v>
      </c>
      <c r="I84"/>
      <c r="J84"/>
      <c r="K84"/>
      <c r="M84" s="17" t="s">
        <v>307</v>
      </c>
      <c r="N84" s="17">
        <v>32</v>
      </c>
      <c r="O84" s="17">
        <v>79</v>
      </c>
      <c r="P84" s="17">
        <v>242</v>
      </c>
      <c r="Q84" s="17">
        <v>21</v>
      </c>
      <c r="R84" s="17">
        <v>59</v>
      </c>
      <c r="S84" s="17">
        <v>80</v>
      </c>
      <c r="AC84" s="5"/>
      <c r="AD84" s="5"/>
      <c r="AE84" s="5"/>
      <c r="AF84" s="5"/>
      <c r="AG84"/>
      <c r="AH84"/>
      <c r="AI84"/>
    </row>
    <row r="85" spans="1:35" s="17" customFormat="1" ht="24.75" customHeight="1" x14ac:dyDescent="0.25">
      <c r="A85" s="57" t="s">
        <v>21</v>
      </c>
      <c r="B85" s="61" t="str">
        <f t="shared" si="8"/>
        <v xml:space="preserve">Conduite de travaux du BTP </v>
      </c>
      <c r="C85" s="67">
        <f t="shared" si="10"/>
        <v>32</v>
      </c>
      <c r="D85" s="68">
        <f t="shared" si="11"/>
        <v>68</v>
      </c>
      <c r="E85" s="69">
        <f t="shared" si="12"/>
        <v>153</v>
      </c>
      <c r="F85" s="70">
        <f t="shared" si="13"/>
        <v>0.26446280991735538</v>
      </c>
      <c r="G85" s="68">
        <f t="shared" si="14"/>
        <v>19</v>
      </c>
      <c r="H85" s="71">
        <f t="shared" si="15"/>
        <v>1.4036697247706422</v>
      </c>
      <c r="I85"/>
      <c r="J85"/>
      <c r="K85"/>
      <c r="M85" s="17" t="s">
        <v>211</v>
      </c>
      <c r="N85" s="17">
        <v>32</v>
      </c>
      <c r="O85" s="17">
        <v>68</v>
      </c>
      <c r="P85" s="17">
        <v>153</v>
      </c>
      <c r="Q85" s="17">
        <v>19</v>
      </c>
      <c r="R85" s="17">
        <v>121</v>
      </c>
      <c r="S85" s="17">
        <v>109</v>
      </c>
      <c r="AC85" s="5"/>
      <c r="AD85" s="5"/>
      <c r="AE85" s="5"/>
      <c r="AF85" s="5"/>
      <c r="AG85"/>
      <c r="AH85"/>
      <c r="AI85"/>
    </row>
    <row r="86" spans="1:35" s="17" customFormat="1" ht="24.75" customHeight="1" x14ac:dyDescent="0.25">
      <c r="A86" s="57" t="s">
        <v>20</v>
      </c>
      <c r="B86" s="61" t="str">
        <f t="shared" si="8"/>
        <v xml:space="preserve">Enseignement technique et professionnel </v>
      </c>
      <c r="C86" s="67">
        <f t="shared" si="10"/>
        <v>11</v>
      </c>
      <c r="D86" s="68">
        <f t="shared" si="11"/>
        <v>21</v>
      </c>
      <c r="E86" s="69">
        <f t="shared" si="12"/>
        <v>116</v>
      </c>
      <c r="F86" s="70">
        <f t="shared" si="13"/>
        <v>-0.10077519379844957</v>
      </c>
      <c r="G86" s="68">
        <f t="shared" si="14"/>
        <v>6</v>
      </c>
      <c r="H86" s="71">
        <f t="shared" si="15"/>
        <v>4.833333333333333</v>
      </c>
      <c r="I86"/>
      <c r="J86"/>
      <c r="K86"/>
      <c r="M86" s="17" t="s">
        <v>284</v>
      </c>
      <c r="N86" s="17">
        <v>11</v>
      </c>
      <c r="O86" s="17">
        <v>21</v>
      </c>
      <c r="P86" s="17">
        <v>116</v>
      </c>
      <c r="Q86" s="17">
        <v>6</v>
      </c>
      <c r="R86" s="17">
        <v>129</v>
      </c>
      <c r="S86" s="17">
        <v>24</v>
      </c>
      <c r="AC86" s="5"/>
      <c r="AD86" s="5"/>
      <c r="AE86" s="5"/>
      <c r="AF86" s="5"/>
      <c r="AG86"/>
      <c r="AH86"/>
      <c r="AI86"/>
    </row>
    <row r="87" spans="1:35" s="17" customFormat="1" ht="24.75" customHeight="1" x14ac:dyDescent="0.25">
      <c r="A87" s="57" t="s">
        <v>19</v>
      </c>
      <c r="B87" s="61" t="str">
        <f t="shared" si="8"/>
        <v xml:space="preserve">Montage de réseaux électriques et télécoms </v>
      </c>
      <c r="C87" s="67">
        <f t="shared" si="10"/>
        <v>14</v>
      </c>
      <c r="D87" s="68">
        <f t="shared" si="11"/>
        <v>20</v>
      </c>
      <c r="E87" s="69">
        <f t="shared" si="12"/>
        <v>224</v>
      </c>
      <c r="F87" s="70">
        <f t="shared" si="13"/>
        <v>0.34939759036144569</v>
      </c>
      <c r="G87" s="68">
        <f t="shared" si="14"/>
        <v>13</v>
      </c>
      <c r="H87" s="71">
        <f t="shared" si="15"/>
        <v>5.333333333333333</v>
      </c>
      <c r="I87"/>
      <c r="J87"/>
      <c r="K87"/>
      <c r="M87" s="17" t="s">
        <v>132</v>
      </c>
      <c r="N87" s="17">
        <v>14</v>
      </c>
      <c r="O87" s="17">
        <v>20</v>
      </c>
      <c r="P87" s="17">
        <v>224</v>
      </c>
      <c r="Q87" s="17">
        <v>13</v>
      </c>
      <c r="R87" s="17">
        <v>166</v>
      </c>
      <c r="S87" s="17">
        <v>42</v>
      </c>
      <c r="AC87" s="5"/>
      <c r="AD87" s="5"/>
      <c r="AE87" s="5"/>
      <c r="AF87" s="5"/>
      <c r="AG87"/>
      <c r="AH87"/>
      <c r="AI87"/>
    </row>
    <row r="88" spans="1:35" s="17" customFormat="1" ht="24.75" customHeight="1" x14ac:dyDescent="0.25">
      <c r="A88" s="57" t="s">
        <v>18</v>
      </c>
      <c r="B88" s="61" t="str">
        <f t="shared" si="8"/>
        <v xml:space="preserve">Management et ingénierie qualité industrielle </v>
      </c>
      <c r="C88" s="67">
        <f t="shared" si="10"/>
        <v>32</v>
      </c>
      <c r="D88" s="68">
        <f t="shared" si="11"/>
        <v>67</v>
      </c>
      <c r="E88" s="69">
        <f t="shared" si="12"/>
        <v>199</v>
      </c>
      <c r="F88" s="70">
        <f t="shared" si="13"/>
        <v>1.3139534883720931</v>
      </c>
      <c r="G88" s="68">
        <f t="shared" si="14"/>
        <v>10</v>
      </c>
      <c r="H88" s="71">
        <f t="shared" si="15"/>
        <v>2.4567901234567899</v>
      </c>
      <c r="I88"/>
      <c r="J88"/>
      <c r="K88"/>
      <c r="M88" s="17" t="s">
        <v>212</v>
      </c>
      <c r="N88" s="17">
        <v>32</v>
      </c>
      <c r="O88" s="17">
        <v>67</v>
      </c>
      <c r="P88" s="17">
        <v>199</v>
      </c>
      <c r="Q88" s="17">
        <v>10</v>
      </c>
      <c r="R88" s="17">
        <v>86</v>
      </c>
      <c r="S88" s="17">
        <v>81</v>
      </c>
      <c r="AC88" s="5"/>
      <c r="AD88" s="5"/>
      <c r="AE88" s="5"/>
      <c r="AF88" s="5"/>
      <c r="AG88"/>
      <c r="AH88"/>
      <c r="AI88"/>
    </row>
    <row r="89" spans="1:35" s="17" customFormat="1" ht="24.75" customHeight="1" x14ac:dyDescent="0.25">
      <c r="A89" s="57" t="s">
        <v>97</v>
      </c>
      <c r="B89" s="61" t="str">
        <f t="shared" ref="B89:B98" si="16">M89</f>
        <v xml:space="preserve">Conduite d'équipement de formage et découpage des matériaux </v>
      </c>
      <c r="C89" s="67">
        <f t="shared" si="10"/>
        <v>14</v>
      </c>
      <c r="D89" s="68">
        <f t="shared" si="11"/>
        <v>30</v>
      </c>
      <c r="E89" s="69">
        <f t="shared" si="12"/>
        <v>168</v>
      </c>
      <c r="F89" s="70">
        <f t="shared" si="13"/>
        <v>0.55555555555555558</v>
      </c>
      <c r="G89" s="68">
        <f t="shared" si="14"/>
        <v>12</v>
      </c>
      <c r="H89" s="71">
        <f t="shared" si="15"/>
        <v>7</v>
      </c>
      <c r="I89"/>
      <c r="J89"/>
      <c r="K89"/>
      <c r="M89" s="17" t="s">
        <v>250</v>
      </c>
      <c r="N89" s="17">
        <v>14</v>
      </c>
      <c r="O89" s="17">
        <v>30</v>
      </c>
      <c r="P89" s="17">
        <v>168</v>
      </c>
      <c r="Q89" s="17">
        <v>12</v>
      </c>
      <c r="R89" s="17">
        <v>108</v>
      </c>
      <c r="S89" s="17">
        <v>24</v>
      </c>
      <c r="AC89" s="5"/>
      <c r="AD89" s="5"/>
      <c r="AE89" s="5"/>
      <c r="AF89" s="5"/>
      <c r="AG89"/>
      <c r="AH89"/>
      <c r="AI89"/>
    </row>
    <row r="90" spans="1:35" s="17" customFormat="1" ht="24.75" customHeight="1" x14ac:dyDescent="0.25">
      <c r="A90" s="57" t="s">
        <v>98</v>
      </c>
      <c r="B90" s="61" t="str">
        <f t="shared" si="16"/>
        <v xml:space="preserve">Soins infirmiers spécialisés en prévention </v>
      </c>
      <c r="C90" s="67">
        <f t="shared" si="10"/>
        <v>11</v>
      </c>
      <c r="D90" s="68">
        <f t="shared" si="11"/>
        <v>27</v>
      </c>
      <c r="E90" s="69">
        <f t="shared" si="12"/>
        <v>117</v>
      </c>
      <c r="F90" s="70">
        <f t="shared" si="13"/>
        <v>0.34482758620689657</v>
      </c>
      <c r="G90" s="68">
        <f t="shared" si="14"/>
        <v>4</v>
      </c>
      <c r="H90" s="71">
        <f t="shared" si="15"/>
        <v>4.68</v>
      </c>
      <c r="I90"/>
      <c r="J90"/>
      <c r="K90"/>
      <c r="M90" s="17" t="s">
        <v>286</v>
      </c>
      <c r="N90" s="17">
        <v>11</v>
      </c>
      <c r="O90" s="17">
        <v>27</v>
      </c>
      <c r="P90" s="17">
        <v>117</v>
      </c>
      <c r="Q90" s="17">
        <v>4</v>
      </c>
      <c r="R90" s="17">
        <v>87</v>
      </c>
      <c r="S90" s="17">
        <v>25</v>
      </c>
      <c r="AC90" s="5"/>
      <c r="AD90" s="5"/>
      <c r="AE90" s="5"/>
      <c r="AF90" s="5"/>
      <c r="AG90"/>
      <c r="AH90"/>
      <c r="AI90"/>
    </row>
    <row r="91" spans="1:35" s="17" customFormat="1" ht="24.75" customHeight="1" x14ac:dyDescent="0.25">
      <c r="A91" s="57" t="s">
        <v>99</v>
      </c>
      <c r="B91" s="61" t="str">
        <f t="shared" si="16"/>
        <v xml:space="preserve">Conduite de transport en commun sur route </v>
      </c>
      <c r="C91" s="67">
        <f t="shared" si="10"/>
        <v>47</v>
      </c>
      <c r="D91" s="68">
        <f t="shared" si="11"/>
        <v>164</v>
      </c>
      <c r="E91" s="69">
        <f t="shared" si="12"/>
        <v>444</v>
      </c>
      <c r="F91" s="70">
        <f t="shared" si="13"/>
        <v>1.2424242424242422</v>
      </c>
      <c r="G91" s="68">
        <f t="shared" si="14"/>
        <v>24</v>
      </c>
      <c r="H91" s="71">
        <f t="shared" si="15"/>
        <v>2.8280254777070062</v>
      </c>
      <c r="I91"/>
      <c r="J91"/>
      <c r="K91"/>
      <c r="M91" s="17" t="s">
        <v>190</v>
      </c>
      <c r="N91" s="17">
        <v>47</v>
      </c>
      <c r="O91" s="17">
        <v>164</v>
      </c>
      <c r="P91" s="17">
        <v>444</v>
      </c>
      <c r="Q91" s="17">
        <v>24</v>
      </c>
      <c r="R91" s="17">
        <v>198</v>
      </c>
      <c r="S91" s="17">
        <v>157</v>
      </c>
      <c r="AC91" s="5"/>
      <c r="AD91" s="5"/>
      <c r="AE91" s="5"/>
      <c r="AF91" s="5"/>
      <c r="AG91"/>
      <c r="AH91"/>
      <c r="AI91"/>
    </row>
    <row r="92" spans="1:35" s="17" customFormat="1" ht="24.75" customHeight="1" x14ac:dyDescent="0.25">
      <c r="A92" s="57" t="s">
        <v>100</v>
      </c>
      <c r="B92" s="61" t="str">
        <f t="shared" si="16"/>
        <v xml:space="preserve">Installation et maintenance d'automatismes </v>
      </c>
      <c r="C92" s="67">
        <f t="shared" si="10"/>
        <v>12</v>
      </c>
      <c r="D92" s="68">
        <f t="shared" si="11"/>
        <v>24</v>
      </c>
      <c r="E92" s="69">
        <f t="shared" si="12"/>
        <v>144</v>
      </c>
      <c r="F92" s="70">
        <f t="shared" si="13"/>
        <v>1.4406779661016951</v>
      </c>
      <c r="G92" s="68">
        <f t="shared" si="14"/>
        <v>11</v>
      </c>
      <c r="H92" s="71">
        <f t="shared" si="15"/>
        <v>3.8918918918918921</v>
      </c>
      <c r="I92"/>
      <c r="J92"/>
      <c r="K92"/>
      <c r="M92" s="17" t="s">
        <v>248</v>
      </c>
      <c r="N92" s="17">
        <v>12</v>
      </c>
      <c r="O92" s="17">
        <v>24</v>
      </c>
      <c r="P92" s="17">
        <v>144</v>
      </c>
      <c r="Q92" s="17">
        <v>11</v>
      </c>
      <c r="R92" s="17">
        <v>59</v>
      </c>
      <c r="S92" s="17">
        <v>37</v>
      </c>
      <c r="AC92" s="5"/>
      <c r="AD92" s="5"/>
      <c r="AE92" s="5"/>
      <c r="AF92" s="5"/>
      <c r="AG92"/>
      <c r="AH92"/>
      <c r="AI92"/>
    </row>
    <row r="93" spans="1:35" s="17" customFormat="1" ht="24.75" customHeight="1" x14ac:dyDescent="0.25">
      <c r="A93" s="57" t="s">
        <v>101</v>
      </c>
      <c r="B93" s="61" t="str">
        <f t="shared" si="16"/>
        <v xml:space="preserve">Installation d'équipements sanitaires et thermiques </v>
      </c>
      <c r="C93" s="67">
        <f t="shared" si="10"/>
        <v>99</v>
      </c>
      <c r="D93" s="68">
        <f t="shared" si="11"/>
        <v>213</v>
      </c>
      <c r="E93" s="69">
        <f t="shared" si="12"/>
        <v>809</v>
      </c>
      <c r="F93" s="70">
        <f t="shared" si="13"/>
        <v>0.54095238095238085</v>
      </c>
      <c r="G93" s="68">
        <f t="shared" si="14"/>
        <v>54</v>
      </c>
      <c r="H93" s="71">
        <f t="shared" si="15"/>
        <v>2.3934911242603549</v>
      </c>
      <c r="I93"/>
      <c r="J93"/>
      <c r="K93"/>
      <c r="M93" s="17" t="s">
        <v>207</v>
      </c>
      <c r="N93" s="17">
        <v>99</v>
      </c>
      <c r="O93" s="17">
        <v>213</v>
      </c>
      <c r="P93" s="17">
        <v>809</v>
      </c>
      <c r="Q93" s="17">
        <v>54</v>
      </c>
      <c r="R93" s="17">
        <v>525</v>
      </c>
      <c r="S93" s="17">
        <v>338</v>
      </c>
      <c r="AC93" s="5"/>
      <c r="AD93" s="5"/>
      <c r="AE93" s="5"/>
      <c r="AF93" s="5"/>
      <c r="AG93"/>
      <c r="AH93"/>
      <c r="AI93"/>
    </row>
    <row r="94" spans="1:35" s="17" customFormat="1" ht="24.75" customHeight="1" x14ac:dyDescent="0.25">
      <c r="A94" s="57" t="s">
        <v>102</v>
      </c>
      <c r="B94" s="61" t="str">
        <f t="shared" si="16"/>
        <v xml:space="preserve">Installation et maintenance électronique </v>
      </c>
      <c r="C94" s="67">
        <f t="shared" si="10"/>
        <v>11</v>
      </c>
      <c r="D94" s="68">
        <f t="shared" si="11"/>
        <v>17</v>
      </c>
      <c r="E94" s="69">
        <f t="shared" si="12"/>
        <v>48</v>
      </c>
      <c r="F94" s="70">
        <f t="shared" si="13"/>
        <v>4.3478260869565188E-2</v>
      </c>
      <c r="G94" s="68">
        <f t="shared" si="14"/>
        <v>2</v>
      </c>
      <c r="H94" s="71">
        <f t="shared" si="15"/>
        <v>2.4</v>
      </c>
      <c r="I94"/>
      <c r="J94"/>
      <c r="K94"/>
      <c r="M94" s="17" t="s">
        <v>289</v>
      </c>
      <c r="N94" s="17">
        <v>11</v>
      </c>
      <c r="O94" s="17">
        <v>17</v>
      </c>
      <c r="P94" s="17">
        <v>48</v>
      </c>
      <c r="Q94" s="17">
        <v>2</v>
      </c>
      <c r="R94" s="17">
        <v>46</v>
      </c>
      <c r="S94" s="17">
        <v>20</v>
      </c>
      <c r="AC94" s="5"/>
      <c r="AD94" s="5"/>
      <c r="AE94" s="5"/>
      <c r="AF94" s="5"/>
      <c r="AG94"/>
      <c r="AH94"/>
      <c r="AI94"/>
    </row>
    <row r="95" spans="1:35" s="17" customFormat="1" ht="24.75" customHeight="1" x14ac:dyDescent="0.25">
      <c r="A95" s="57" t="s">
        <v>103</v>
      </c>
      <c r="B95" s="61" t="str">
        <f t="shared" si="16"/>
        <v xml:space="preserve">Installation et maintenance télécoms et courants faibles </v>
      </c>
      <c r="C95" s="67">
        <f t="shared" si="10"/>
        <v>33</v>
      </c>
      <c r="D95" s="68">
        <f t="shared" si="11"/>
        <v>70</v>
      </c>
      <c r="E95" s="69">
        <f t="shared" si="12"/>
        <v>344</v>
      </c>
      <c r="F95" s="70">
        <f t="shared" si="13"/>
        <v>0.73737373737373746</v>
      </c>
      <c r="G95" s="68">
        <f t="shared" si="14"/>
        <v>13</v>
      </c>
      <c r="H95" s="71">
        <f t="shared" si="15"/>
        <v>3.1559633027522938</v>
      </c>
      <c r="I95"/>
      <c r="J95"/>
      <c r="K95"/>
      <c r="M95" s="17" t="s">
        <v>170</v>
      </c>
      <c r="N95" s="17">
        <v>33</v>
      </c>
      <c r="O95" s="17">
        <v>70</v>
      </c>
      <c r="P95" s="17">
        <v>344</v>
      </c>
      <c r="Q95" s="17">
        <v>13</v>
      </c>
      <c r="R95" s="17">
        <v>198</v>
      </c>
      <c r="S95" s="17">
        <v>109</v>
      </c>
      <c r="AC95" s="5"/>
      <c r="AD95" s="5"/>
      <c r="AE95" s="5"/>
      <c r="AF95" s="5"/>
      <c r="AG95"/>
      <c r="AH95"/>
      <c r="AI95"/>
    </row>
    <row r="96" spans="1:35" s="17" customFormat="1" ht="24.75" customHeight="1" x14ac:dyDescent="0.25">
      <c r="A96" s="57" t="s">
        <v>104</v>
      </c>
      <c r="B96" s="61" t="str">
        <f t="shared" si="16"/>
        <v xml:space="preserve">Conseil clientèle en assurances </v>
      </c>
      <c r="C96" s="67">
        <f t="shared" si="10"/>
        <v>33</v>
      </c>
      <c r="D96" s="68">
        <f t="shared" si="11"/>
        <v>54</v>
      </c>
      <c r="E96" s="69">
        <f t="shared" si="12"/>
        <v>60</v>
      </c>
      <c r="F96" s="70">
        <f t="shared" si="13"/>
        <v>0</v>
      </c>
      <c r="G96" s="68">
        <f t="shared" si="14"/>
        <v>4</v>
      </c>
      <c r="H96" s="71">
        <f t="shared" si="15"/>
        <v>0.967741935483871</v>
      </c>
      <c r="I96"/>
      <c r="J96"/>
      <c r="K96"/>
      <c r="M96" s="17" t="s">
        <v>310</v>
      </c>
      <c r="N96" s="17">
        <v>33</v>
      </c>
      <c r="O96" s="17">
        <v>54</v>
      </c>
      <c r="P96" s="17">
        <v>60</v>
      </c>
      <c r="Q96" s="17">
        <v>4</v>
      </c>
      <c r="R96" s="17">
        <v>60</v>
      </c>
      <c r="S96" s="17">
        <v>62</v>
      </c>
      <c r="AC96" s="5"/>
      <c r="AD96" s="5"/>
      <c r="AE96" s="5"/>
      <c r="AF96" s="5"/>
      <c r="AG96"/>
      <c r="AH96"/>
      <c r="AI96"/>
    </row>
    <row r="97" spans="1:35" s="17" customFormat="1" ht="24.75" customHeight="1" x14ac:dyDescent="0.25">
      <c r="A97" s="57" t="s">
        <v>105</v>
      </c>
      <c r="B97" s="61" t="str">
        <f t="shared" si="16"/>
        <v xml:space="preserve">Assemblage - montage de vêtements et produits textiles </v>
      </c>
      <c r="C97" s="67">
        <f t="shared" si="10"/>
        <v>17</v>
      </c>
      <c r="D97" s="68">
        <f t="shared" si="11"/>
        <v>29</v>
      </c>
      <c r="E97" s="69">
        <f t="shared" si="12"/>
        <v>131</v>
      </c>
      <c r="F97" s="70">
        <f t="shared" si="13"/>
        <v>0.23584905660377364</v>
      </c>
      <c r="G97" s="68">
        <f t="shared" si="14"/>
        <v>5</v>
      </c>
      <c r="H97" s="71">
        <f t="shared" si="15"/>
        <v>2.847826086956522</v>
      </c>
      <c r="I97"/>
      <c r="J97"/>
      <c r="K97"/>
      <c r="M97" s="17" t="s">
        <v>285</v>
      </c>
      <c r="N97" s="17">
        <v>17</v>
      </c>
      <c r="O97" s="17">
        <v>29</v>
      </c>
      <c r="P97" s="17">
        <v>131</v>
      </c>
      <c r="Q97" s="17">
        <v>5</v>
      </c>
      <c r="R97" s="17">
        <v>106</v>
      </c>
      <c r="S97" s="17">
        <v>46</v>
      </c>
      <c r="AC97" s="5"/>
      <c r="AD97" s="5"/>
      <c r="AE97" s="5"/>
      <c r="AF97" s="5"/>
      <c r="AG97"/>
      <c r="AH97"/>
      <c r="AI97"/>
    </row>
    <row r="98" spans="1:35" s="17" customFormat="1" ht="24.75" customHeight="1" x14ac:dyDescent="0.25">
      <c r="A98" s="57" t="s">
        <v>106</v>
      </c>
      <c r="B98" s="61" t="str">
        <f t="shared" si="16"/>
        <v xml:space="preserve">Intervention technique en études, recherche et développement </v>
      </c>
      <c r="C98" s="67">
        <f t="shared" si="10"/>
        <v>14</v>
      </c>
      <c r="D98" s="68">
        <f t="shared" si="11"/>
        <v>32</v>
      </c>
      <c r="E98" s="69">
        <f t="shared" si="12"/>
        <v>71</v>
      </c>
      <c r="F98" s="70">
        <f t="shared" si="13"/>
        <v>-6.5789473684210509E-2</v>
      </c>
      <c r="G98" s="68">
        <f t="shared" si="14"/>
        <v>1</v>
      </c>
      <c r="H98" s="71">
        <f t="shared" si="15"/>
        <v>1.1451612903225807</v>
      </c>
      <c r="I98"/>
      <c r="J98"/>
      <c r="K98"/>
      <c r="M98" s="17" t="s">
        <v>311</v>
      </c>
      <c r="N98" s="17">
        <v>14</v>
      </c>
      <c r="O98" s="17">
        <v>32</v>
      </c>
      <c r="P98" s="17">
        <v>71</v>
      </c>
      <c r="Q98" s="17">
        <v>1</v>
      </c>
      <c r="R98" s="17">
        <v>76</v>
      </c>
      <c r="S98" s="17">
        <v>62</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B72:H76"/>
    <mergeCell ref="B77:B78"/>
    <mergeCell ref="C77:C78"/>
    <mergeCell ref="D77:D78"/>
    <mergeCell ref="E77:E78"/>
    <mergeCell ref="F77:F78"/>
    <mergeCell ref="G77:G78"/>
    <mergeCell ref="H77:H78"/>
    <mergeCell ref="C1:H1"/>
    <mergeCell ref="C49:H49"/>
    <mergeCell ref="A5:H5"/>
    <mergeCell ref="A7:H19"/>
    <mergeCell ref="H23:H26"/>
    <mergeCell ref="B45:H46"/>
  </mergeCells>
  <conditionalFormatting sqref="C51:E60 G51:H60">
    <cfRule type="cellIs" dxfId="369" priority="16" operator="equal">
      <formula>5</formula>
    </cfRule>
    <cfRule type="cellIs" dxfId="368" priority="17" operator="equal">
      <formula>4</formula>
    </cfRule>
    <cfRule type="cellIs" dxfId="367" priority="18" operator="equal">
      <formula>3</formula>
    </cfRule>
    <cfRule type="cellIs" dxfId="366" priority="19" operator="equal">
      <formula>2</formula>
    </cfRule>
    <cfRule type="cellIs" dxfId="365" priority="20" operator="equal">
      <formula>1</formula>
    </cfRule>
  </conditionalFormatting>
  <conditionalFormatting sqref="F51:F60">
    <cfRule type="cellIs" dxfId="364" priority="11" operator="equal">
      <formula>5</formula>
    </cfRule>
    <cfRule type="cellIs" dxfId="363" priority="12" operator="equal">
      <formula>4</formula>
    </cfRule>
    <cfRule type="cellIs" dxfId="362" priority="13" operator="equal">
      <formula>3</formula>
    </cfRule>
    <cfRule type="cellIs" dxfId="361" priority="14" operator="equal">
      <formula>2</formula>
    </cfRule>
    <cfRule type="cellIs" dxfId="360" priority="15" operator="equal">
      <formula>1</formula>
    </cfRule>
  </conditionalFormatting>
  <conditionalFormatting sqref="C61:E70 G61:H70">
    <cfRule type="cellIs" dxfId="359" priority="6" operator="equal">
      <formula>5</formula>
    </cfRule>
    <cfRule type="cellIs" dxfId="358" priority="7" operator="equal">
      <formula>4</formula>
    </cfRule>
    <cfRule type="cellIs" dxfId="357" priority="8" operator="equal">
      <formula>3</formula>
    </cfRule>
    <cfRule type="cellIs" dxfId="356" priority="9" operator="equal">
      <formula>2</formula>
    </cfRule>
    <cfRule type="cellIs" dxfId="355" priority="10" operator="equal">
      <formula>1</formula>
    </cfRule>
  </conditionalFormatting>
  <conditionalFormatting sqref="F61:F70">
    <cfRule type="cellIs" dxfId="354" priority="1" operator="equal">
      <formula>5</formula>
    </cfRule>
    <cfRule type="cellIs" dxfId="353" priority="2" operator="equal">
      <formula>4</formula>
    </cfRule>
    <cfRule type="cellIs" dxfId="352" priority="3" operator="equal">
      <formula>3</formula>
    </cfRule>
    <cfRule type="cellIs" dxfId="351" priority="4" operator="equal">
      <formula>2</formula>
    </cfRule>
    <cfRule type="cellIs" dxfId="350" priority="5" operator="equal">
      <formula>1</formula>
    </cfRule>
  </conditionalFormatting>
  <pageMargins left="0.25" right="0.25"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topLeftCell="A2"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7" width="10.7109375" customWidth="1"/>
    <col min="8" max="8" width="11"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133</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9</v>
      </c>
      <c r="N17" s="17">
        <v>2</v>
      </c>
      <c r="O17" s="17">
        <v>7</v>
      </c>
      <c r="P17" s="17">
        <v>11</v>
      </c>
      <c r="Q17" s="17">
        <v>1</v>
      </c>
      <c r="R17" s="22">
        <f>Q17/SUM(M17:Q17)+0.0000001</f>
        <v>3.3333433333333336E-2</v>
      </c>
      <c r="S17" s="11" t="s">
        <v>3</v>
      </c>
      <c r="T17" s="17">
        <v>1</v>
      </c>
      <c r="U17" s="21">
        <f>LARGE($R$17:$R$30,T17)</f>
        <v>0.28571518571428572</v>
      </c>
      <c r="V17" s="17" t="str">
        <f>VLOOKUP(U17,$R$17:$S$30,2,FALSE)</f>
        <v>Installation et maintenance</v>
      </c>
      <c r="W17" s="41">
        <f>VLOOKUP(VLOOKUP(V17,$T$2:$U$15,2,FALSE),$L$17:$Q$31,2,FALSE)</f>
        <v>1</v>
      </c>
      <c r="X17" s="41">
        <f>VLOOKUP(VLOOKUP(V17,$T$2:$U$15,2,FALSE),$L$17:$Q$31,3,FALSE)</f>
        <v>3</v>
      </c>
      <c r="Y17" s="41">
        <f>VLOOKUP(VLOOKUP(V17,$T$2:$U$15,2,FALSE),$L$17:$Q$31,4,FALSE)</f>
        <v>4</v>
      </c>
      <c r="Z17" s="41">
        <f t="shared" ref="Z17:Z30" si="0">VLOOKUP(VLOOKUP(V17,$T$2:$U$15,2,FALSE),$L$17:$Q$31,5,FALSE)</f>
        <v>12</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10</v>
      </c>
      <c r="N18" s="17">
        <v>3</v>
      </c>
      <c r="O18" s="17">
        <v>2</v>
      </c>
      <c r="P18" s="17">
        <v>4</v>
      </c>
      <c r="Q18" s="17">
        <v>0</v>
      </c>
      <c r="R18" s="22">
        <f>Q18/SUM(M18:Q18)+0.0000002</f>
        <v>1.9999999999999999E-7</v>
      </c>
      <c r="S18" s="11" t="s">
        <v>4</v>
      </c>
      <c r="T18" s="17">
        <v>2</v>
      </c>
      <c r="U18" s="21">
        <f t="shared" ref="U18:U30" si="2">LARGE($R$17:$R$30,T18)</f>
        <v>0.23404335319148936</v>
      </c>
      <c r="V18" s="17" t="str">
        <f t="shared" ref="V18:V30" si="3">VLOOKUP(U18,$R$17:$S$30,2,FALSE)</f>
        <v>Industrie</v>
      </c>
      <c r="W18" s="41">
        <f>VLOOKUP(VLOOKUP(V18,$T$2:$U$15,2,FALSE),$L$17:$Q$30,2,FALSE)</f>
        <v>2</v>
      </c>
      <c r="X18" s="41">
        <f t="shared" ref="X18:X30" si="4">VLOOKUP(VLOOKUP(V18,$T$2:$U$15,2,FALSE),$L$17:$Q$30,3,FALSE)</f>
        <v>8</v>
      </c>
      <c r="Y18" s="41">
        <f t="shared" ref="Y18:Y30" si="5">VLOOKUP(VLOOKUP(V18,$T$2:$U$15,2,FALSE),$L$17:$Q$30,4,FALSE)</f>
        <v>32</v>
      </c>
      <c r="Z18" s="41">
        <f t="shared" si="0"/>
        <v>30</v>
      </c>
      <c r="AA18" s="41">
        <f t="shared" si="1"/>
        <v>22</v>
      </c>
      <c r="AG18" s="25"/>
      <c r="AH18" s="25"/>
      <c r="AI18" s="25"/>
    </row>
    <row r="19" spans="1:35" ht="9.75" customHeight="1" x14ac:dyDescent="0.25">
      <c r="A19" s="94"/>
      <c r="B19" s="94"/>
      <c r="C19" s="94"/>
      <c r="D19" s="94"/>
      <c r="E19" s="94"/>
      <c r="F19" s="94"/>
      <c r="G19" s="94"/>
      <c r="H19" s="94"/>
      <c r="I19" s="25"/>
      <c r="J19" s="25"/>
      <c r="K19" s="11"/>
      <c r="L19" s="17" t="s">
        <v>81</v>
      </c>
      <c r="M19" s="17">
        <v>11</v>
      </c>
      <c r="N19" s="17">
        <v>1</v>
      </c>
      <c r="O19" s="17">
        <v>4</v>
      </c>
      <c r="P19" s="17">
        <v>9</v>
      </c>
      <c r="Q19" s="17">
        <v>0</v>
      </c>
      <c r="R19" s="22">
        <f>Q19/SUM(M19:Q19)+0.0000003</f>
        <v>2.9999999999999999E-7</v>
      </c>
      <c r="S19" s="11" t="s">
        <v>5</v>
      </c>
      <c r="T19" s="17">
        <v>3</v>
      </c>
      <c r="U19" s="21">
        <f t="shared" si="2"/>
        <v>0.187501</v>
      </c>
      <c r="V19" s="17" t="str">
        <f t="shared" si="3"/>
        <v>Santé</v>
      </c>
      <c r="W19" s="41">
        <f t="shared" ref="W19:W30" si="6">VLOOKUP(VLOOKUP(V19,$T$2:$U$15,2,FALSE),$L$17:$Q$30,2,FALSE)</f>
        <v>2</v>
      </c>
      <c r="X19" s="41">
        <f t="shared" si="4"/>
        <v>1</v>
      </c>
      <c r="Y19" s="41">
        <f t="shared" si="5"/>
        <v>3</v>
      </c>
      <c r="Z19" s="41">
        <f t="shared" si="0"/>
        <v>20</v>
      </c>
      <c r="AA19" s="41">
        <f t="shared" si="1"/>
        <v>6</v>
      </c>
      <c r="AG19" s="25"/>
      <c r="AH19" s="25"/>
      <c r="AI19" s="25"/>
    </row>
    <row r="20" spans="1:35" ht="18.75" customHeight="1" x14ac:dyDescent="0.25">
      <c r="E20" s="19"/>
      <c r="I20" s="25"/>
      <c r="J20" s="25"/>
      <c r="K20" s="11"/>
      <c r="L20" s="17" t="s">
        <v>82</v>
      </c>
      <c r="M20" s="17">
        <v>3</v>
      </c>
      <c r="N20" s="17">
        <v>11</v>
      </c>
      <c r="O20" s="17">
        <v>14</v>
      </c>
      <c r="P20" s="17">
        <v>10</v>
      </c>
      <c r="Q20" s="17">
        <v>1</v>
      </c>
      <c r="R20" s="22">
        <f>Q20/SUM(M20:Q20)+0.0000004</f>
        <v>2.5641425641025641E-2</v>
      </c>
      <c r="S20" s="11" t="s">
        <v>6</v>
      </c>
      <c r="T20" s="17">
        <v>4</v>
      </c>
      <c r="U20" s="21">
        <f t="shared" si="2"/>
        <v>0.10526375789473684</v>
      </c>
      <c r="V20" s="17" t="str">
        <f t="shared" si="3"/>
        <v>Construction, bâtiment et travaux publics</v>
      </c>
      <c r="W20" s="41">
        <f t="shared" si="6"/>
        <v>1</v>
      </c>
      <c r="X20" s="41">
        <f t="shared" si="4"/>
        <v>2</v>
      </c>
      <c r="Y20" s="41">
        <f t="shared" si="5"/>
        <v>6</v>
      </c>
      <c r="Z20" s="41">
        <f t="shared" si="0"/>
        <v>25</v>
      </c>
      <c r="AA20" s="41">
        <f t="shared" si="1"/>
        <v>4</v>
      </c>
      <c r="AG20" s="25"/>
      <c r="AH20" s="25"/>
      <c r="AI20" s="25"/>
    </row>
    <row r="21" spans="1:35" ht="16.5" customHeight="1" x14ac:dyDescent="0.3">
      <c r="B21" s="46" t="s">
        <v>179</v>
      </c>
      <c r="E21" s="19"/>
      <c r="I21" s="25"/>
      <c r="J21" s="25"/>
      <c r="K21" s="11"/>
      <c r="L21" s="17" t="s">
        <v>83</v>
      </c>
      <c r="M21" s="17">
        <v>6</v>
      </c>
      <c r="N21" s="17">
        <v>6</v>
      </c>
      <c r="O21" s="17">
        <v>6</v>
      </c>
      <c r="P21" s="17">
        <v>4</v>
      </c>
      <c r="Q21" s="17">
        <v>1</v>
      </c>
      <c r="R21" s="22">
        <f>Q21/SUM(M21:Q21)+0.0000005</f>
        <v>4.3478760869565217E-2</v>
      </c>
      <c r="S21" s="11" t="s">
        <v>7</v>
      </c>
      <c r="T21" s="17">
        <v>5</v>
      </c>
      <c r="U21" s="21">
        <f t="shared" si="2"/>
        <v>9.8592649295774645E-2</v>
      </c>
      <c r="V21" s="17" t="str">
        <f t="shared" si="3"/>
        <v>Services à la personne et à la collectivité</v>
      </c>
      <c r="W21" s="41">
        <f t="shared" si="6"/>
        <v>22</v>
      </c>
      <c r="X21" s="41">
        <f t="shared" si="4"/>
        <v>12</v>
      </c>
      <c r="Y21" s="41">
        <f t="shared" si="5"/>
        <v>10</v>
      </c>
      <c r="Z21" s="41">
        <f t="shared" si="0"/>
        <v>20</v>
      </c>
      <c r="AA21" s="41">
        <f t="shared" si="1"/>
        <v>7</v>
      </c>
      <c r="AG21" s="25"/>
      <c r="AH21" s="25"/>
      <c r="AI21" s="25"/>
    </row>
    <row r="22" spans="1:35" ht="16.5" customHeight="1" x14ac:dyDescent="0.25">
      <c r="E22" s="19"/>
      <c r="I22" s="25"/>
      <c r="J22" s="25"/>
      <c r="K22" s="11"/>
      <c r="L22" s="17" t="s">
        <v>84</v>
      </c>
      <c r="M22" s="17">
        <v>1</v>
      </c>
      <c r="N22" s="17">
        <v>2</v>
      </c>
      <c r="O22" s="17">
        <v>6</v>
      </c>
      <c r="P22" s="17">
        <v>25</v>
      </c>
      <c r="Q22" s="17">
        <v>4</v>
      </c>
      <c r="R22" s="22">
        <f>Q22/SUM(M22:Q22)+0.0000006</f>
        <v>0.10526375789473684</v>
      </c>
      <c r="S22" s="11" t="s">
        <v>8</v>
      </c>
      <c r="T22" s="17">
        <v>6</v>
      </c>
      <c r="U22" s="21">
        <f t="shared" si="2"/>
        <v>4.5455845454545458E-2</v>
      </c>
      <c r="V22" s="17" t="str">
        <f t="shared" si="3"/>
        <v>Support à l'entreprise</v>
      </c>
      <c r="W22" s="41">
        <f t="shared" si="6"/>
        <v>3</v>
      </c>
      <c r="X22" s="41">
        <f t="shared" si="4"/>
        <v>16</v>
      </c>
      <c r="Y22" s="41">
        <f t="shared" si="5"/>
        <v>10</v>
      </c>
      <c r="Z22" s="41">
        <f t="shared" si="0"/>
        <v>13</v>
      </c>
      <c r="AA22" s="41">
        <f t="shared" si="1"/>
        <v>2</v>
      </c>
      <c r="AG22" s="25"/>
      <c r="AH22" s="25"/>
      <c r="AI22" s="25"/>
    </row>
    <row r="23" spans="1:35" ht="16.5" customHeight="1" x14ac:dyDescent="0.25">
      <c r="B23" t="s">
        <v>114</v>
      </c>
      <c r="H23" s="95"/>
      <c r="I23" s="25"/>
      <c r="J23" s="25"/>
      <c r="K23" s="11"/>
      <c r="L23" s="17" t="s">
        <v>85</v>
      </c>
      <c r="M23" s="17">
        <v>3</v>
      </c>
      <c r="N23" s="17">
        <v>3</v>
      </c>
      <c r="O23" s="17">
        <v>13</v>
      </c>
      <c r="P23" s="17">
        <v>10</v>
      </c>
      <c r="Q23" s="17">
        <v>1</v>
      </c>
      <c r="R23" s="22">
        <f>Q23/SUM(M23:Q23)+0.0000007</f>
        <v>3.3334033333333332E-2</v>
      </c>
      <c r="S23" s="11" t="s">
        <v>9</v>
      </c>
      <c r="T23" s="17">
        <v>7</v>
      </c>
      <c r="U23" s="21">
        <f t="shared" si="2"/>
        <v>4.3478760869565217E-2</v>
      </c>
      <c r="V23" s="17" t="str">
        <f t="shared" si="3"/>
        <v>Communication, média et multimédia</v>
      </c>
      <c r="W23" s="41">
        <f t="shared" si="6"/>
        <v>6</v>
      </c>
      <c r="X23" s="41">
        <f t="shared" si="4"/>
        <v>6</v>
      </c>
      <c r="Y23" s="41">
        <f t="shared" si="5"/>
        <v>6</v>
      </c>
      <c r="Z23" s="41">
        <f t="shared" si="0"/>
        <v>4</v>
      </c>
      <c r="AA23" s="41">
        <f t="shared" si="1"/>
        <v>1</v>
      </c>
      <c r="AG23" s="25"/>
      <c r="AH23" s="25"/>
      <c r="AI23" s="25"/>
    </row>
    <row r="24" spans="1:35" ht="6.75" customHeight="1" x14ac:dyDescent="0.25">
      <c r="H24" s="95"/>
      <c r="I24" s="25"/>
      <c r="J24" s="25"/>
      <c r="K24" s="11"/>
      <c r="L24" s="17" t="s">
        <v>86</v>
      </c>
      <c r="M24" s="17">
        <v>2</v>
      </c>
      <c r="N24" s="17">
        <v>8</v>
      </c>
      <c r="O24" s="17">
        <v>32</v>
      </c>
      <c r="P24" s="17">
        <v>30</v>
      </c>
      <c r="Q24" s="17">
        <v>22</v>
      </c>
      <c r="R24" s="22">
        <f>Q24/SUM(M24:Q24)+0.0000008</f>
        <v>0.23404335319148936</v>
      </c>
      <c r="S24" s="11" t="s">
        <v>1</v>
      </c>
      <c r="T24" s="17">
        <v>8</v>
      </c>
      <c r="U24" s="21">
        <f t="shared" si="2"/>
        <v>3.3334033333333332E-2</v>
      </c>
      <c r="V24" s="17" t="str">
        <f t="shared" si="3"/>
        <v>Hôtellerie-restauration, tourisme, loisirs et animation</v>
      </c>
      <c r="W24" s="41">
        <f t="shared" si="6"/>
        <v>3</v>
      </c>
      <c r="X24" s="41">
        <f t="shared" si="4"/>
        <v>3</v>
      </c>
      <c r="Y24" s="41">
        <f t="shared" si="5"/>
        <v>13</v>
      </c>
      <c r="Z24" s="41">
        <f t="shared" si="0"/>
        <v>10</v>
      </c>
      <c r="AA24" s="41">
        <f t="shared" si="1"/>
        <v>1</v>
      </c>
      <c r="AG24" s="25"/>
      <c r="AH24" s="25"/>
      <c r="AI24" s="25"/>
    </row>
    <row r="25" spans="1:35" ht="12.75" customHeight="1" x14ac:dyDescent="0.25">
      <c r="A25" s="9" t="s">
        <v>36</v>
      </c>
      <c r="B25" s="12" t="s">
        <v>115</v>
      </c>
      <c r="G25" s="33"/>
      <c r="H25" s="95"/>
      <c r="I25" s="25"/>
      <c r="J25" s="25"/>
      <c r="K25" s="11"/>
      <c r="L25" s="17" t="s">
        <v>87</v>
      </c>
      <c r="M25" s="17">
        <v>1</v>
      </c>
      <c r="N25" s="17">
        <v>3</v>
      </c>
      <c r="O25" s="17">
        <v>4</v>
      </c>
      <c r="P25" s="17">
        <v>12</v>
      </c>
      <c r="Q25" s="17">
        <v>8</v>
      </c>
      <c r="R25" s="22">
        <f>Q25/SUM(M25:Q25)+0.0000009</f>
        <v>0.28571518571428572</v>
      </c>
      <c r="S25" s="11" t="s">
        <v>10</v>
      </c>
      <c r="T25" s="17">
        <v>9</v>
      </c>
      <c r="U25" s="21">
        <f t="shared" si="2"/>
        <v>3.3333433333333336E-2</v>
      </c>
      <c r="V25" s="17" t="str">
        <f t="shared" si="3"/>
        <v>Agriculture et pêche, espaces naturels et espaces verts, soins aux animaux</v>
      </c>
      <c r="W25" s="41">
        <f t="shared" si="6"/>
        <v>9</v>
      </c>
      <c r="X25" s="41">
        <f t="shared" si="4"/>
        <v>2</v>
      </c>
      <c r="Y25" s="41">
        <f t="shared" si="5"/>
        <v>7</v>
      </c>
      <c r="Z25" s="41">
        <f t="shared" si="0"/>
        <v>11</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1</v>
      </c>
      <c r="O26" s="17">
        <v>3</v>
      </c>
      <c r="P26" s="17">
        <v>20</v>
      </c>
      <c r="Q26" s="17">
        <v>6</v>
      </c>
      <c r="R26" s="22">
        <f>Q26/SUM(M26:Q26)+0.000001</f>
        <v>0.187501</v>
      </c>
      <c r="S26" s="11" t="s">
        <v>11</v>
      </c>
      <c r="T26" s="17">
        <v>10</v>
      </c>
      <c r="U26" s="21">
        <f t="shared" si="2"/>
        <v>2.7028427027027027E-2</v>
      </c>
      <c r="V26" s="17" t="str">
        <f t="shared" si="3"/>
        <v>Transport et logistique</v>
      </c>
      <c r="W26" s="41">
        <f t="shared" si="6"/>
        <v>10</v>
      </c>
      <c r="X26" s="41">
        <f t="shared" si="4"/>
        <v>7</v>
      </c>
      <c r="Y26" s="41">
        <f t="shared" si="5"/>
        <v>10</v>
      </c>
      <c r="Z26" s="41">
        <f t="shared" si="0"/>
        <v>9</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22</v>
      </c>
      <c r="N27" s="17">
        <v>12</v>
      </c>
      <c r="O27" s="17">
        <v>10</v>
      </c>
      <c r="P27" s="17">
        <v>20</v>
      </c>
      <c r="Q27" s="17">
        <v>7</v>
      </c>
      <c r="R27" s="22">
        <f>Q27/SUM(M27:Q27)+0.0000011</f>
        <v>9.8592649295774645E-2</v>
      </c>
      <c r="S27" s="11" t="s">
        <v>12</v>
      </c>
      <c r="T27" s="17">
        <v>11</v>
      </c>
      <c r="U27" s="21">
        <f t="shared" si="2"/>
        <v>2.5641425641025641E-2</v>
      </c>
      <c r="V27" s="17" t="str">
        <f t="shared" si="3"/>
        <v>Commerce, vente et grande distribution</v>
      </c>
      <c r="W27" s="41">
        <f t="shared" si="6"/>
        <v>3</v>
      </c>
      <c r="X27" s="41">
        <f t="shared" si="4"/>
        <v>11</v>
      </c>
      <c r="Y27" s="41">
        <f t="shared" si="5"/>
        <v>14</v>
      </c>
      <c r="Z27" s="41">
        <f t="shared" si="0"/>
        <v>10</v>
      </c>
      <c r="AA27" s="41">
        <f t="shared" si="1"/>
        <v>1</v>
      </c>
      <c r="AB27" s="17"/>
    </row>
    <row r="28" spans="1:35" s="5" customFormat="1" ht="14.25" customHeight="1" x14ac:dyDescent="0.25">
      <c r="C28" s="32"/>
      <c r="D28" s="32"/>
      <c r="E28" s="32"/>
      <c r="F28" s="32"/>
      <c r="G28" s="33"/>
      <c r="H28" s="33"/>
      <c r="K28" s="31"/>
      <c r="L28" s="17" t="s">
        <v>90</v>
      </c>
      <c r="M28" s="17">
        <v>21</v>
      </c>
      <c r="N28" s="17">
        <v>0</v>
      </c>
      <c r="O28" s="17">
        <v>0</v>
      </c>
      <c r="P28" s="17">
        <v>1</v>
      </c>
      <c r="Q28" s="17">
        <v>0</v>
      </c>
      <c r="R28" s="22">
        <f>Q28/SUM(M28:Q28)+0.0000012</f>
        <v>1.1999999999999999E-6</v>
      </c>
      <c r="S28" s="11" t="s">
        <v>13</v>
      </c>
      <c r="T28" s="17">
        <v>12</v>
      </c>
      <c r="U28" s="21">
        <f t="shared" si="2"/>
        <v>1.1999999999999999E-6</v>
      </c>
      <c r="V28" s="17" t="str">
        <f t="shared" si="3"/>
        <v>Spectacle</v>
      </c>
      <c r="W28" s="41">
        <f t="shared" si="6"/>
        <v>21</v>
      </c>
      <c r="X28" s="41">
        <f t="shared" si="4"/>
        <v>0</v>
      </c>
      <c r="Y28" s="41">
        <f t="shared" si="5"/>
        <v>0</v>
      </c>
      <c r="Z28" s="41">
        <f t="shared" si="0"/>
        <v>1</v>
      </c>
      <c r="AA28" s="41">
        <f t="shared" si="1"/>
        <v>0</v>
      </c>
      <c r="AB28" s="17"/>
    </row>
    <row r="29" spans="1:35" s="5" customFormat="1" ht="23.25" customHeight="1" x14ac:dyDescent="0.25">
      <c r="B29" s="31"/>
      <c r="C29" s="32"/>
      <c r="D29" s="32"/>
      <c r="E29" s="32"/>
      <c r="F29" s="32"/>
      <c r="G29" s="32"/>
      <c r="H29" s="38">
        <f>VLOOKUP(VLOOKUP(V17,$T$2:$U$15,2,FALSE),$L$32:$M$45,2,FALSE)/10</f>
        <v>1.7</v>
      </c>
      <c r="I29" s="39"/>
      <c r="K29" s="31"/>
      <c r="L29" s="17" t="s">
        <v>91</v>
      </c>
      <c r="M29" s="17">
        <v>3</v>
      </c>
      <c r="N29" s="17">
        <v>16</v>
      </c>
      <c r="O29" s="17">
        <v>10</v>
      </c>
      <c r="P29" s="17">
        <v>13</v>
      </c>
      <c r="Q29" s="17">
        <v>2</v>
      </c>
      <c r="R29" s="22">
        <f>Q29/SUM(M29:Q29)+0.0000013</f>
        <v>4.5455845454545458E-2</v>
      </c>
      <c r="S29" s="11" t="s">
        <v>14</v>
      </c>
      <c r="T29" s="17">
        <v>13</v>
      </c>
      <c r="U29" s="21">
        <f t="shared" si="2"/>
        <v>2.9999999999999999E-7</v>
      </c>
      <c r="V29" s="17" t="str">
        <f t="shared" si="3"/>
        <v>Banque, assurance, immobilier</v>
      </c>
      <c r="W29" s="41">
        <f t="shared" si="6"/>
        <v>11</v>
      </c>
      <c r="X29" s="41">
        <f t="shared" si="4"/>
        <v>1</v>
      </c>
      <c r="Y29" s="41">
        <f t="shared" si="5"/>
        <v>4</v>
      </c>
      <c r="Z29" s="41">
        <f t="shared" si="0"/>
        <v>9</v>
      </c>
      <c r="AA29" s="41">
        <f t="shared" si="1"/>
        <v>0</v>
      </c>
      <c r="AB29" s="17"/>
    </row>
    <row r="30" spans="1:35" s="5" customFormat="1" ht="23.25" customHeight="1" x14ac:dyDescent="0.25">
      <c r="B30" s="31"/>
      <c r="C30" s="32"/>
      <c r="D30" s="32"/>
      <c r="E30" s="32"/>
      <c r="F30" s="32"/>
      <c r="G30" s="32"/>
      <c r="H30" s="38">
        <f t="shared" ref="H30:H42" si="7">VLOOKUP(VLOOKUP(V18,$T$2:$U$15,2,FALSE),$L$32:$M$45,2,FALSE)/10</f>
        <v>1</v>
      </c>
      <c r="I30" s="39"/>
      <c r="K30" s="31"/>
      <c r="L30" s="17" t="s">
        <v>92</v>
      </c>
      <c r="M30" s="17">
        <v>10</v>
      </c>
      <c r="N30" s="17">
        <v>7</v>
      </c>
      <c r="O30" s="17">
        <v>10</v>
      </c>
      <c r="P30" s="17">
        <v>9</v>
      </c>
      <c r="Q30" s="17">
        <v>1</v>
      </c>
      <c r="R30" s="22">
        <f>Q30/SUM(M30:Q30)+0.0000014</f>
        <v>2.7028427027027027E-2</v>
      </c>
      <c r="S30" s="11" t="s">
        <v>15</v>
      </c>
      <c r="T30" s="17">
        <v>14</v>
      </c>
      <c r="U30" s="21">
        <f t="shared" si="2"/>
        <v>1.9999999999999999E-7</v>
      </c>
      <c r="V30" s="17" t="str">
        <f t="shared" si="3"/>
        <v>Arts et façonnage d'ouvrages d'art</v>
      </c>
      <c r="W30" s="41">
        <f t="shared" si="6"/>
        <v>10</v>
      </c>
      <c r="X30" s="41">
        <f t="shared" si="4"/>
        <v>3</v>
      </c>
      <c r="Y30" s="41">
        <f t="shared" si="5"/>
        <v>2</v>
      </c>
      <c r="Z30" s="41">
        <f t="shared" si="0"/>
        <v>4</v>
      </c>
      <c r="AA30" s="41">
        <f t="shared" si="1"/>
        <v>0</v>
      </c>
      <c r="AB30" s="17"/>
    </row>
    <row r="31" spans="1:35" s="5" customFormat="1" ht="23.25" customHeight="1" x14ac:dyDescent="0.25">
      <c r="H31" s="38">
        <f t="shared" si="7"/>
        <v>2.8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1.4</v>
      </c>
      <c r="I32" s="39"/>
      <c r="L32" s="17" t="s">
        <v>79</v>
      </c>
      <c r="M32" s="17">
        <v>5</v>
      </c>
      <c r="N32" s="17"/>
      <c r="O32" s="17"/>
      <c r="P32" s="17"/>
      <c r="Q32" s="17"/>
      <c r="R32" s="17"/>
      <c r="S32" s="17"/>
      <c r="T32" s="17"/>
      <c r="U32" s="17"/>
      <c r="V32" s="17"/>
      <c r="W32" s="17"/>
      <c r="X32" s="17"/>
      <c r="Y32" s="17"/>
      <c r="Z32" s="17"/>
      <c r="AA32" s="17"/>
      <c r="AB32" s="17"/>
    </row>
    <row r="33" spans="2:28" s="5" customFormat="1" ht="23.25" customHeight="1" x14ac:dyDescent="0.25">
      <c r="H33" s="38">
        <f t="shared" si="7"/>
        <v>0.7</v>
      </c>
      <c r="I33" s="39"/>
      <c r="L33" s="17" t="s">
        <v>80</v>
      </c>
      <c r="M33" s="17">
        <v>-6</v>
      </c>
      <c r="N33" s="17"/>
      <c r="O33" s="17"/>
      <c r="P33" s="17"/>
      <c r="Q33" s="17"/>
      <c r="R33" s="17"/>
      <c r="S33" s="17"/>
      <c r="T33" s="17"/>
      <c r="U33" s="17"/>
      <c r="V33" s="17"/>
      <c r="W33" s="17"/>
      <c r="X33" s="17"/>
      <c r="Y33" s="17"/>
      <c r="Z33" s="17"/>
      <c r="AA33" s="17"/>
      <c r="AB33" s="17"/>
    </row>
    <row r="34" spans="2:28" s="5" customFormat="1" ht="23.25" customHeight="1" x14ac:dyDescent="0.25">
      <c r="H34" s="38">
        <f t="shared" si="7"/>
        <v>0.5</v>
      </c>
      <c r="I34" s="39"/>
      <c r="L34" s="17" t="s">
        <v>81</v>
      </c>
      <c r="M34" s="17">
        <v>6</v>
      </c>
      <c r="N34" s="17"/>
      <c r="O34" s="17"/>
      <c r="P34" s="17"/>
      <c r="Q34" s="17"/>
      <c r="R34" s="17"/>
      <c r="S34" s="17"/>
      <c r="T34" s="17"/>
      <c r="U34" s="17"/>
      <c r="V34" s="17"/>
      <c r="W34" s="17"/>
      <c r="X34" s="17"/>
      <c r="Y34" s="17"/>
      <c r="Z34" s="17"/>
      <c r="AA34" s="17"/>
      <c r="AB34" s="17"/>
    </row>
    <row r="35" spans="2:28" s="5" customFormat="1" ht="23.25" customHeight="1" x14ac:dyDescent="0.25">
      <c r="H35" s="38">
        <f t="shared" si="7"/>
        <v>-0.2</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0.7</v>
      </c>
      <c r="I36" s="40"/>
      <c r="L36" s="17" t="s">
        <v>83</v>
      </c>
      <c r="M36" s="17">
        <v>-2</v>
      </c>
      <c r="N36" s="17"/>
      <c r="O36" s="17"/>
      <c r="P36" s="17"/>
      <c r="Q36" s="17"/>
      <c r="R36" s="17"/>
      <c r="S36" s="17"/>
      <c r="T36" s="17"/>
      <c r="U36" s="17"/>
      <c r="V36" s="17"/>
      <c r="W36" s="17"/>
      <c r="X36" s="17"/>
      <c r="Y36" s="17"/>
      <c r="Z36" s="17"/>
      <c r="AA36" s="17"/>
      <c r="AB36" s="17"/>
    </row>
    <row r="37" spans="2:28" s="5" customFormat="1" ht="23.25" customHeight="1" x14ac:dyDescent="0.25">
      <c r="H37" s="38">
        <f t="shared" si="7"/>
        <v>0.5</v>
      </c>
      <c r="I37" s="40"/>
      <c r="L37" s="17" t="s">
        <v>84</v>
      </c>
      <c r="M37" s="17">
        <v>14</v>
      </c>
      <c r="N37" s="17"/>
      <c r="O37" s="17"/>
      <c r="P37" s="17"/>
      <c r="Q37" s="17"/>
      <c r="R37" s="17"/>
      <c r="S37" s="17"/>
      <c r="T37" s="17"/>
      <c r="U37" s="17"/>
      <c r="V37" s="17"/>
      <c r="W37" s="17"/>
      <c r="X37" s="17"/>
      <c r="Y37" s="17"/>
      <c r="Z37" s="17"/>
      <c r="AA37" s="17"/>
      <c r="AB37" s="17"/>
    </row>
    <row r="38" spans="2:28" s="5" customFormat="1" ht="23.25" customHeight="1" x14ac:dyDescent="0.25">
      <c r="H38" s="38">
        <f t="shared" si="7"/>
        <v>0.4</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0.5</v>
      </c>
      <c r="I39" s="39"/>
      <c r="L39" s="17" t="s">
        <v>86</v>
      </c>
      <c r="M39" s="17">
        <v>10</v>
      </c>
      <c r="N39" s="17"/>
      <c r="O39" s="17"/>
      <c r="P39" s="17"/>
      <c r="Q39" s="17"/>
      <c r="R39" s="17"/>
      <c r="S39" s="17"/>
      <c r="T39" s="17"/>
      <c r="U39" s="17"/>
      <c r="V39" s="17"/>
      <c r="W39" s="17"/>
      <c r="X39" s="17"/>
      <c r="Y39" s="17"/>
      <c r="Z39" s="17"/>
      <c r="AA39" s="17"/>
      <c r="AB39" s="17"/>
    </row>
    <row r="40" spans="2:28" s="5" customFormat="1" ht="23.25" customHeight="1" x14ac:dyDescent="0.25">
      <c r="H40" s="38">
        <f t="shared" si="7"/>
        <v>-1.7</v>
      </c>
      <c r="I40" s="39"/>
      <c r="L40" s="17" t="s">
        <v>87</v>
      </c>
      <c r="M40" s="17">
        <v>17</v>
      </c>
      <c r="N40" s="17"/>
      <c r="O40" s="17"/>
      <c r="P40" s="17"/>
      <c r="Q40" s="17"/>
      <c r="R40" s="17"/>
      <c r="S40" s="17"/>
      <c r="T40" s="17"/>
      <c r="U40" s="17"/>
      <c r="V40" s="17"/>
      <c r="W40" s="17"/>
      <c r="X40" s="17"/>
      <c r="Y40" s="17"/>
      <c r="Z40" s="17"/>
      <c r="AA40" s="17"/>
      <c r="AB40" s="17"/>
    </row>
    <row r="41" spans="2:28" s="5" customFormat="1" ht="23.25" customHeight="1" x14ac:dyDescent="0.25">
      <c r="H41" s="38">
        <f t="shared" si="7"/>
        <v>0.6</v>
      </c>
      <c r="I41" s="39"/>
      <c r="L41" s="17" t="s">
        <v>88</v>
      </c>
      <c r="M41" s="17">
        <v>28</v>
      </c>
      <c r="N41" s="17"/>
      <c r="O41" s="17"/>
      <c r="P41" s="17"/>
      <c r="Q41" s="17"/>
      <c r="R41" s="17"/>
      <c r="S41" s="17"/>
      <c r="T41" s="17"/>
      <c r="U41" s="17"/>
      <c r="V41" s="17"/>
      <c r="W41" s="17"/>
      <c r="X41" s="17"/>
      <c r="Y41" s="17"/>
      <c r="Z41" s="17"/>
      <c r="AA41" s="17"/>
      <c r="AB41" s="17"/>
    </row>
    <row r="42" spans="2:28" s="5" customFormat="1" ht="23.25" customHeight="1" x14ac:dyDescent="0.25">
      <c r="H42" s="38">
        <f t="shared" si="7"/>
        <v>-0.6</v>
      </c>
      <c r="I42" s="39"/>
      <c r="J42" s="36"/>
      <c r="K42" s="36"/>
      <c r="L42" s="17" t="s">
        <v>89</v>
      </c>
      <c r="M42" s="17">
        <v>7</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-17</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5</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Installation et maintenance, de  fortes tensions (indicateur supérieur à 2) sont observées dans 8 métiers. À l'inverse, 1 métier ne semble pas du tout en tension (indicateur inférieur à -1). Dans ce domaine, l'indicateur de tension est de 1,7.</v>
      </c>
      <c r="C45" s="96"/>
      <c r="D45" s="96"/>
      <c r="E45" s="96"/>
      <c r="F45" s="96"/>
      <c r="G45" s="96"/>
      <c r="H45" s="96"/>
      <c r="J45" s="36"/>
      <c r="K45" s="36"/>
      <c r="L45" s="17" t="s">
        <v>92</v>
      </c>
      <c r="M45" s="17">
        <v>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Département de l'Eure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256</v>
      </c>
      <c r="C51" s="60">
        <v>1</v>
      </c>
      <c r="D51" s="60">
        <v>3</v>
      </c>
      <c r="E51" s="60">
        <v>3</v>
      </c>
      <c r="F51" s="60">
        <v>5</v>
      </c>
      <c r="G51" s="60">
        <v>3</v>
      </c>
      <c r="H51" s="60">
        <v>5</v>
      </c>
      <c r="L51" s="17"/>
      <c r="M51" s="17"/>
      <c r="N51" s="17"/>
      <c r="O51" s="17"/>
      <c r="P51" s="17"/>
      <c r="Q51" s="17"/>
    </row>
    <row r="52" spans="1:17" ht="24.75" customHeight="1" x14ac:dyDescent="0.25">
      <c r="A52" s="57" t="s">
        <v>27</v>
      </c>
      <c r="B52" s="61" t="s">
        <v>139</v>
      </c>
      <c r="C52" s="62">
        <v>5</v>
      </c>
      <c r="D52" s="62">
        <v>2</v>
      </c>
      <c r="E52" s="62">
        <v>1</v>
      </c>
      <c r="F52" s="62">
        <v>5</v>
      </c>
      <c r="G52" s="62">
        <v>4</v>
      </c>
      <c r="H52" s="62">
        <v>4</v>
      </c>
      <c r="L52" s="17"/>
      <c r="M52" s="17"/>
      <c r="N52" s="17"/>
      <c r="O52" s="17"/>
      <c r="P52" s="17"/>
      <c r="Q52" s="17"/>
    </row>
    <row r="53" spans="1:17" ht="24.75" customHeight="1" x14ac:dyDescent="0.25">
      <c r="A53" s="57" t="s">
        <v>25</v>
      </c>
      <c r="B53" s="61" t="s">
        <v>303</v>
      </c>
      <c r="C53" s="62">
        <v>5</v>
      </c>
      <c r="D53" s="62">
        <v>1</v>
      </c>
      <c r="E53" s="62">
        <v>2</v>
      </c>
      <c r="F53" s="62">
        <v>3</v>
      </c>
      <c r="G53" s="62">
        <v>5</v>
      </c>
      <c r="H53" s="62">
        <v>4</v>
      </c>
      <c r="L53" s="17"/>
      <c r="M53" s="17"/>
      <c r="N53" s="17"/>
      <c r="O53" s="17"/>
      <c r="P53" s="17"/>
      <c r="Q53" s="17"/>
    </row>
    <row r="54" spans="1:17" ht="24.75" customHeight="1" x14ac:dyDescent="0.25">
      <c r="A54" s="57" t="s">
        <v>24</v>
      </c>
      <c r="B54" s="61" t="s">
        <v>305</v>
      </c>
      <c r="C54" s="62">
        <v>3</v>
      </c>
      <c r="D54" s="62">
        <v>4</v>
      </c>
      <c r="E54" s="62">
        <v>4</v>
      </c>
      <c r="F54" s="62">
        <v>5</v>
      </c>
      <c r="G54" s="62">
        <v>4</v>
      </c>
      <c r="H54" s="62">
        <v>3</v>
      </c>
      <c r="L54" s="17"/>
      <c r="M54" s="17"/>
      <c r="N54" s="17"/>
      <c r="O54" s="17"/>
      <c r="P54" s="17"/>
      <c r="Q54" s="17"/>
    </row>
    <row r="55" spans="1:17" ht="24.75" customHeight="1" x14ac:dyDescent="0.25">
      <c r="A55" s="57" t="s">
        <v>23</v>
      </c>
      <c r="B55" s="61" t="s">
        <v>166</v>
      </c>
      <c r="C55" s="62">
        <v>5</v>
      </c>
      <c r="D55" s="62">
        <v>3</v>
      </c>
      <c r="E55" s="62">
        <v>1</v>
      </c>
      <c r="F55" s="62">
        <v>3</v>
      </c>
      <c r="G55" s="62">
        <v>5</v>
      </c>
      <c r="H55" s="62">
        <v>4</v>
      </c>
      <c r="L55" s="17"/>
      <c r="M55" s="17"/>
      <c r="N55" s="17"/>
      <c r="O55" s="17"/>
      <c r="P55" s="17"/>
      <c r="Q55" s="17"/>
    </row>
    <row r="56" spans="1:17" ht="24.75" customHeight="1" x14ac:dyDescent="0.25">
      <c r="A56" s="57" t="s">
        <v>22</v>
      </c>
      <c r="B56" s="61" t="s">
        <v>168</v>
      </c>
      <c r="C56" s="62">
        <v>5</v>
      </c>
      <c r="D56" s="62">
        <v>2</v>
      </c>
      <c r="E56" s="62">
        <v>2</v>
      </c>
      <c r="F56" s="62">
        <v>4</v>
      </c>
      <c r="G56" s="62">
        <v>4</v>
      </c>
      <c r="H56" s="62">
        <v>3</v>
      </c>
      <c r="L56" s="17"/>
      <c r="M56" s="17"/>
      <c r="N56" s="17"/>
      <c r="O56" s="17"/>
      <c r="P56" s="17"/>
      <c r="Q56" s="17"/>
    </row>
    <row r="57" spans="1:17" ht="24.75" customHeight="1" x14ac:dyDescent="0.25">
      <c r="A57" s="57" t="s">
        <v>21</v>
      </c>
      <c r="B57" s="61" t="s">
        <v>309</v>
      </c>
      <c r="C57" s="62">
        <v>5</v>
      </c>
      <c r="D57" s="62">
        <v>1</v>
      </c>
      <c r="E57" s="62">
        <v>1</v>
      </c>
      <c r="F57" s="62">
        <v>5</v>
      </c>
      <c r="G57" s="62">
        <v>2</v>
      </c>
      <c r="H57" s="62">
        <v>2</v>
      </c>
      <c r="L57" s="17"/>
      <c r="M57" s="17"/>
      <c r="N57" s="17"/>
      <c r="O57" s="17"/>
      <c r="P57" s="17"/>
      <c r="Q57" s="17"/>
    </row>
    <row r="58" spans="1:17" ht="24.75" customHeight="1" x14ac:dyDescent="0.25">
      <c r="A58" s="57" t="s">
        <v>20</v>
      </c>
      <c r="B58" s="61" t="s">
        <v>287</v>
      </c>
      <c r="C58" s="62">
        <v>2</v>
      </c>
      <c r="D58" s="62">
        <v>3</v>
      </c>
      <c r="E58" s="62">
        <v>2</v>
      </c>
      <c r="F58" s="62">
        <v>5</v>
      </c>
      <c r="G58" s="62">
        <v>5</v>
      </c>
      <c r="H58" s="62">
        <v>5</v>
      </c>
      <c r="L58" s="17"/>
      <c r="M58" s="17"/>
      <c r="N58" s="17"/>
      <c r="O58" s="17"/>
      <c r="P58" s="17"/>
      <c r="Q58" s="17"/>
    </row>
    <row r="59" spans="1:17" ht="24.75" customHeight="1" x14ac:dyDescent="0.25">
      <c r="A59" s="57" t="s">
        <v>19</v>
      </c>
      <c r="B59" s="61" t="s">
        <v>170</v>
      </c>
      <c r="C59" s="62">
        <v>5</v>
      </c>
      <c r="D59" s="62">
        <v>2</v>
      </c>
      <c r="E59" s="62">
        <v>1</v>
      </c>
      <c r="F59" s="62">
        <v>3</v>
      </c>
      <c r="G59" s="62">
        <v>4</v>
      </c>
      <c r="H59" s="62">
        <v>4</v>
      </c>
      <c r="L59" s="17"/>
      <c r="M59" s="17"/>
      <c r="N59" s="17"/>
      <c r="O59" s="17"/>
      <c r="P59" s="17"/>
      <c r="Q59" s="17"/>
    </row>
    <row r="60" spans="1:17" ht="24.75" customHeight="1" x14ac:dyDescent="0.25">
      <c r="A60" s="57" t="s">
        <v>18</v>
      </c>
      <c r="B60" s="61" t="s">
        <v>311</v>
      </c>
      <c r="C60" s="62">
        <v>5</v>
      </c>
      <c r="D60" s="62">
        <v>3</v>
      </c>
      <c r="E60" s="62">
        <v>1</v>
      </c>
      <c r="F60" s="62">
        <v>5</v>
      </c>
      <c r="G60" s="62">
        <v>3</v>
      </c>
      <c r="H60" s="62">
        <v>3</v>
      </c>
      <c r="L60" s="17"/>
      <c r="M60" s="17"/>
      <c r="N60" s="17"/>
      <c r="O60" s="17"/>
      <c r="P60" s="17"/>
      <c r="Q60" s="17"/>
    </row>
    <row r="61" spans="1:17" ht="24.75" customHeight="1" x14ac:dyDescent="0.25">
      <c r="A61" s="57" t="s">
        <v>97</v>
      </c>
      <c r="B61" s="61" t="s">
        <v>312</v>
      </c>
      <c r="C61" s="62">
        <v>5</v>
      </c>
      <c r="D61" s="62">
        <v>1</v>
      </c>
      <c r="E61" s="62">
        <v>1</v>
      </c>
      <c r="F61" s="62">
        <v>5</v>
      </c>
      <c r="G61" s="62">
        <v>2</v>
      </c>
      <c r="H61" s="62">
        <v>4</v>
      </c>
      <c r="L61" s="17"/>
      <c r="M61" s="17"/>
      <c r="N61" s="17"/>
      <c r="O61" s="17"/>
      <c r="P61" s="17"/>
      <c r="Q61" s="17"/>
    </row>
    <row r="62" spans="1:17" ht="24.75" customHeight="1" x14ac:dyDescent="0.25">
      <c r="A62" s="57" t="s">
        <v>98</v>
      </c>
      <c r="B62" s="61" t="s">
        <v>288</v>
      </c>
      <c r="C62" s="62">
        <v>2</v>
      </c>
      <c r="D62" s="62">
        <v>4</v>
      </c>
      <c r="E62" s="62">
        <v>1</v>
      </c>
      <c r="F62" s="62">
        <v>5</v>
      </c>
      <c r="G62" s="62">
        <v>5</v>
      </c>
      <c r="H62" s="62">
        <v>5</v>
      </c>
      <c r="L62" s="17"/>
      <c r="M62" s="17"/>
      <c r="N62" s="17"/>
      <c r="O62" s="17"/>
      <c r="P62" s="17"/>
      <c r="Q62" s="17"/>
    </row>
    <row r="63" spans="1:17" ht="24.75" customHeight="1" x14ac:dyDescent="0.25">
      <c r="A63" s="57" t="s">
        <v>99</v>
      </c>
      <c r="B63" s="61" t="s">
        <v>313</v>
      </c>
      <c r="C63" s="62">
        <v>5</v>
      </c>
      <c r="D63" s="62">
        <v>4</v>
      </c>
      <c r="E63" s="62">
        <v>2</v>
      </c>
      <c r="F63" s="62">
        <v>5</v>
      </c>
      <c r="G63" s="62">
        <v>4</v>
      </c>
      <c r="H63" s="62">
        <v>5</v>
      </c>
      <c r="L63" s="17"/>
      <c r="M63" s="17"/>
      <c r="N63" s="17"/>
      <c r="O63" s="17"/>
      <c r="P63" s="17"/>
      <c r="Q63" s="17"/>
    </row>
    <row r="64" spans="1:17" ht="24.75" customHeight="1" x14ac:dyDescent="0.25">
      <c r="A64" s="57" t="s">
        <v>100</v>
      </c>
      <c r="B64" s="61" t="s">
        <v>131</v>
      </c>
      <c r="C64" s="62">
        <v>2</v>
      </c>
      <c r="D64" s="62">
        <v>4</v>
      </c>
      <c r="E64" s="62">
        <v>4</v>
      </c>
      <c r="F64" s="62">
        <v>5</v>
      </c>
      <c r="G64" s="62">
        <v>5</v>
      </c>
      <c r="H64" s="62">
        <v>5</v>
      </c>
      <c r="L64" s="17"/>
      <c r="M64" s="17"/>
      <c r="N64" s="17"/>
      <c r="O64" s="17"/>
      <c r="P64" s="17"/>
      <c r="Q64" s="17"/>
    </row>
    <row r="65" spans="1:35" ht="24.75" customHeight="1" x14ac:dyDescent="0.25">
      <c r="A65" s="57" t="s">
        <v>101</v>
      </c>
      <c r="B65" s="61" t="s">
        <v>140</v>
      </c>
      <c r="C65" s="62">
        <v>4</v>
      </c>
      <c r="D65" s="62">
        <v>2</v>
      </c>
      <c r="E65" s="62">
        <v>3</v>
      </c>
      <c r="F65" s="62">
        <v>4</v>
      </c>
      <c r="G65" s="62">
        <v>4</v>
      </c>
      <c r="H65" s="62">
        <v>5</v>
      </c>
      <c r="L65" s="17"/>
      <c r="M65" s="17"/>
      <c r="N65" s="17"/>
      <c r="O65" s="17"/>
      <c r="P65" s="17"/>
      <c r="Q65" s="17"/>
    </row>
    <row r="66" spans="1:35" ht="24.75" customHeight="1" x14ac:dyDescent="0.25">
      <c r="A66" s="57" t="s">
        <v>102</v>
      </c>
      <c r="B66" s="61" t="s">
        <v>239</v>
      </c>
      <c r="C66" s="62">
        <v>1</v>
      </c>
      <c r="D66" s="62">
        <v>2</v>
      </c>
      <c r="E66" s="62">
        <v>5</v>
      </c>
      <c r="F66" s="62">
        <v>5</v>
      </c>
      <c r="G66" s="62">
        <v>5</v>
      </c>
      <c r="H66" s="62">
        <v>4</v>
      </c>
      <c r="L66" s="17"/>
      <c r="M66" s="17"/>
      <c r="N66" s="17"/>
      <c r="O66" s="17"/>
      <c r="P66" s="17"/>
      <c r="Q66" s="17"/>
    </row>
    <row r="67" spans="1:35" ht="24.75" customHeight="1" x14ac:dyDescent="0.25">
      <c r="A67" s="57" t="s">
        <v>103</v>
      </c>
      <c r="B67" s="61" t="s">
        <v>249</v>
      </c>
      <c r="C67" s="62">
        <v>4</v>
      </c>
      <c r="D67" s="62">
        <v>5</v>
      </c>
      <c r="E67" s="62">
        <v>4</v>
      </c>
      <c r="F67" s="62">
        <v>4</v>
      </c>
      <c r="G67" s="72">
        <v>2</v>
      </c>
      <c r="H67" s="62">
        <v>3</v>
      </c>
      <c r="L67" s="17"/>
      <c r="M67" s="17"/>
      <c r="N67" s="17"/>
      <c r="O67" s="17"/>
      <c r="P67" s="17"/>
      <c r="Q67" s="17"/>
    </row>
    <row r="68" spans="1:35" ht="24.75" customHeight="1" x14ac:dyDescent="0.25">
      <c r="A68" s="57" t="s">
        <v>104</v>
      </c>
      <c r="B68" s="61" t="s">
        <v>226</v>
      </c>
      <c r="C68" s="62">
        <v>3</v>
      </c>
      <c r="D68" s="62">
        <v>1</v>
      </c>
      <c r="E68" s="62">
        <v>2</v>
      </c>
      <c r="F68" s="62">
        <v>5</v>
      </c>
      <c r="G68" s="62">
        <v>4</v>
      </c>
      <c r="H68" s="62">
        <v>1</v>
      </c>
      <c r="L68" s="17"/>
      <c r="M68" s="17"/>
      <c r="N68" s="17"/>
      <c r="O68" s="17"/>
      <c r="P68" s="17"/>
      <c r="Q68" s="17"/>
    </row>
    <row r="69" spans="1:35" ht="24.75" customHeight="1" x14ac:dyDescent="0.25">
      <c r="A69" s="57" t="s">
        <v>105</v>
      </c>
      <c r="B69" s="61" t="s">
        <v>280</v>
      </c>
      <c r="C69" s="62">
        <v>5</v>
      </c>
      <c r="D69" s="62">
        <v>1</v>
      </c>
      <c r="E69" s="62">
        <v>1</v>
      </c>
      <c r="F69" s="62">
        <v>1</v>
      </c>
      <c r="G69" s="62">
        <v>5</v>
      </c>
      <c r="H69" s="62">
        <v>2</v>
      </c>
      <c r="L69" s="17"/>
      <c r="M69" s="17"/>
      <c r="N69" s="17"/>
      <c r="O69" s="17"/>
      <c r="P69" s="17"/>
      <c r="Q69" s="17"/>
    </row>
    <row r="70" spans="1:35" ht="24.75" customHeight="1" x14ac:dyDescent="0.25">
      <c r="A70" s="57" t="s">
        <v>106</v>
      </c>
      <c r="B70" s="61" t="s">
        <v>211</v>
      </c>
      <c r="C70" s="62">
        <v>5</v>
      </c>
      <c r="D70" s="62">
        <v>3</v>
      </c>
      <c r="E70" s="62">
        <v>1</v>
      </c>
      <c r="F70" s="62">
        <v>3</v>
      </c>
      <c r="G70" s="62">
        <v>5</v>
      </c>
      <c r="H70" s="62">
        <v>3</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Département de l'Eure</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98" si="8">M79</f>
        <v xml:space="preserve">Pilotage d'unité élémentaire de production mécanique </v>
      </c>
      <c r="C79" s="63">
        <f>IF(N79=". ",0,IF(AND(N79&gt;0,N79&lt;5),"ND",N79))</f>
        <v>13</v>
      </c>
      <c r="D79" s="58">
        <f>IF(O79=". ",0,IF(AND(O79&gt;0,O79&lt;5),"ND",O79))</f>
        <v>17</v>
      </c>
      <c r="E79" s="64">
        <f t="shared" ref="E79:E98" si="9">IF(P79=". ",0,P79)</f>
        <v>52</v>
      </c>
      <c r="F79" s="65">
        <f>IF(OR(R79=0,R79=". "),"-",IF(P79=". ",0,P79)/R79-1)</f>
        <v>2.4666666666666668</v>
      </c>
      <c r="G79" s="58">
        <f>IF(Q79=". ",0,Q79)</f>
        <v>3</v>
      </c>
      <c r="H79" s="66">
        <f>IF(OR(S79=0,S79=". "),"-",IF(P79=". ",0,P79)/S79)</f>
        <v>3.7142857142857144</v>
      </c>
      <c r="I79"/>
      <c r="J79"/>
      <c r="K79"/>
      <c r="M79" s="17" t="s">
        <v>256</v>
      </c>
      <c r="N79" s="17">
        <v>13</v>
      </c>
      <c r="O79" s="17">
        <v>17</v>
      </c>
      <c r="P79" s="17">
        <v>52</v>
      </c>
      <c r="Q79" s="17">
        <v>3</v>
      </c>
      <c r="R79" s="17">
        <v>15</v>
      </c>
      <c r="S79" s="17">
        <v>14</v>
      </c>
      <c r="AC79" s="5"/>
      <c r="AD79" s="5"/>
      <c r="AE79" s="5"/>
      <c r="AF79" s="5"/>
      <c r="AG79"/>
      <c r="AH79"/>
      <c r="AI79"/>
    </row>
    <row r="80" spans="1:35" s="17" customFormat="1" ht="24.75" customHeight="1" x14ac:dyDescent="0.25">
      <c r="A80" s="57" t="s">
        <v>27</v>
      </c>
      <c r="B80" s="61" t="str">
        <f t="shared" si="8"/>
        <v xml:space="preserve">Ingénierie et études du BTP </v>
      </c>
      <c r="C80" s="67">
        <f t="shared" ref="C80:D98" si="10">IF(N80=". ",0,IF(AND(N80&gt;0,N80&lt;5),"ND",N80))</f>
        <v>41</v>
      </c>
      <c r="D80" s="68">
        <f t="shared" si="10"/>
        <v>66</v>
      </c>
      <c r="E80" s="69">
        <f t="shared" si="9"/>
        <v>108</v>
      </c>
      <c r="F80" s="70">
        <f t="shared" ref="F80:F98" si="11">IF(OR(R80=0,R80=". "),"-",IF(P80=". ",0,P80)/R80-1)</f>
        <v>-0.1074380165289256</v>
      </c>
      <c r="G80" s="68">
        <f t="shared" ref="G80:G98" si="12">IF(Q80=". ",0,Q80)</f>
        <v>4</v>
      </c>
      <c r="H80" s="71">
        <f t="shared" ref="H80:H98" si="13">IF(OR(S80=0,S80=". "),"-",IF(P80=". ",0,P80)/S80)</f>
        <v>1.2857142857142858</v>
      </c>
      <c r="I80"/>
      <c r="J80"/>
      <c r="K80"/>
      <c r="M80" s="17" t="s">
        <v>139</v>
      </c>
      <c r="N80" s="17">
        <v>41</v>
      </c>
      <c r="O80" s="17">
        <v>66</v>
      </c>
      <c r="P80" s="17">
        <v>108</v>
      </c>
      <c r="Q80" s="17">
        <v>4</v>
      </c>
      <c r="R80" s="17">
        <v>121</v>
      </c>
      <c r="S80" s="17">
        <v>84</v>
      </c>
      <c r="AC80" s="5"/>
      <c r="AD80" s="5"/>
      <c r="AE80" s="5"/>
      <c r="AF80" s="5"/>
      <c r="AG80"/>
      <c r="AH80"/>
      <c r="AI80"/>
    </row>
    <row r="81" spans="1:35" s="17" customFormat="1" ht="24.75" customHeight="1" x14ac:dyDescent="0.25">
      <c r="A81" s="57" t="s">
        <v>25</v>
      </c>
      <c r="B81" s="61" t="str">
        <f t="shared" si="8"/>
        <v xml:space="preserve">Conseil et maîtrise d'ouvrage en systèmes d'information </v>
      </c>
      <c r="C81" s="67">
        <f t="shared" si="10"/>
        <v>15</v>
      </c>
      <c r="D81" s="68">
        <f t="shared" si="10"/>
        <v>21</v>
      </c>
      <c r="E81" s="69">
        <f t="shared" si="9"/>
        <v>13</v>
      </c>
      <c r="F81" s="70">
        <f t="shared" si="11"/>
        <v>5.5</v>
      </c>
      <c r="G81" s="68">
        <f t="shared" si="12"/>
        <v>1</v>
      </c>
      <c r="H81" s="71">
        <f t="shared" si="13"/>
        <v>0.65</v>
      </c>
      <c r="I81"/>
      <c r="J81"/>
      <c r="K81"/>
      <c r="M81" s="17" t="s">
        <v>303</v>
      </c>
      <c r="N81" s="17">
        <v>15</v>
      </c>
      <c r="O81" s="17">
        <v>21</v>
      </c>
      <c r="P81" s="17">
        <v>13</v>
      </c>
      <c r="Q81" s="17">
        <v>1</v>
      </c>
      <c r="R81" s="17">
        <v>2</v>
      </c>
      <c r="S81" s="17">
        <v>20</v>
      </c>
      <c r="AC81" s="5"/>
      <c r="AD81" s="5"/>
      <c r="AE81" s="5"/>
      <c r="AF81" s="5"/>
      <c r="AG81"/>
      <c r="AH81"/>
      <c r="AI81"/>
    </row>
    <row r="82" spans="1:35" s="17" customFormat="1" ht="24.75" customHeight="1" x14ac:dyDescent="0.25">
      <c r="A82" s="57" t="s">
        <v>24</v>
      </c>
      <c r="B82" s="61" t="str">
        <f t="shared" si="8"/>
        <v xml:space="preserve">Câblage électrique et électromécanique </v>
      </c>
      <c r="C82" s="67">
        <f t="shared" si="10"/>
        <v>24</v>
      </c>
      <c r="D82" s="68">
        <f t="shared" si="10"/>
        <v>43</v>
      </c>
      <c r="E82" s="69">
        <f t="shared" si="9"/>
        <v>128</v>
      </c>
      <c r="F82" s="70">
        <f t="shared" si="11"/>
        <v>2.1219512195121952</v>
      </c>
      <c r="G82" s="68">
        <f t="shared" si="12"/>
        <v>1</v>
      </c>
      <c r="H82" s="71">
        <f t="shared" si="13"/>
        <v>3.4594594594594597</v>
      </c>
      <c r="I82"/>
      <c r="J82"/>
      <c r="K82"/>
      <c r="M82" s="17" t="s">
        <v>305</v>
      </c>
      <c r="N82" s="17">
        <v>24</v>
      </c>
      <c r="O82" s="17">
        <v>43</v>
      </c>
      <c r="P82" s="17">
        <v>128</v>
      </c>
      <c r="Q82" s="17">
        <v>1</v>
      </c>
      <c r="R82" s="17">
        <v>41</v>
      </c>
      <c r="S82" s="17">
        <v>37</v>
      </c>
      <c r="AC82" s="5"/>
      <c r="AD82" s="5"/>
      <c r="AE82" s="5"/>
      <c r="AF82" s="5"/>
      <c r="AG82"/>
      <c r="AH82"/>
      <c r="AI82"/>
    </row>
    <row r="83" spans="1:35" s="17" customFormat="1" ht="24.75" customHeight="1" x14ac:dyDescent="0.25">
      <c r="A83" s="57" t="s">
        <v>23</v>
      </c>
      <c r="B83" s="61" t="str">
        <f t="shared" si="8"/>
        <v xml:space="preserve">Direction de chantier du BTP </v>
      </c>
      <c r="C83" s="67">
        <f t="shared" si="10"/>
        <v>44</v>
      </c>
      <c r="D83" s="68">
        <f t="shared" si="10"/>
        <v>71</v>
      </c>
      <c r="E83" s="69">
        <f t="shared" si="9"/>
        <v>161</v>
      </c>
      <c r="F83" s="70">
        <f t="shared" si="11"/>
        <v>0.11805555555555558</v>
      </c>
      <c r="G83" s="68">
        <f t="shared" si="12"/>
        <v>6</v>
      </c>
      <c r="H83" s="71">
        <f t="shared" si="13"/>
        <v>1.7692307692307692</v>
      </c>
      <c r="I83"/>
      <c r="J83"/>
      <c r="K83"/>
      <c r="M83" s="17" t="s">
        <v>166</v>
      </c>
      <c r="N83" s="17">
        <v>44</v>
      </c>
      <c r="O83" s="17">
        <v>71</v>
      </c>
      <c r="P83" s="17">
        <v>161</v>
      </c>
      <c r="Q83" s="17">
        <v>6</v>
      </c>
      <c r="R83" s="17">
        <v>144</v>
      </c>
      <c r="S83" s="17">
        <v>91</v>
      </c>
      <c r="AC83" s="5"/>
      <c r="AD83" s="5"/>
      <c r="AE83" s="5"/>
      <c r="AF83" s="5"/>
      <c r="AG83"/>
      <c r="AH83"/>
      <c r="AI83"/>
    </row>
    <row r="84" spans="1:35" s="17" customFormat="1" ht="24.75" customHeight="1" x14ac:dyDescent="0.25">
      <c r="A84" s="57" t="s">
        <v>22</v>
      </c>
      <c r="B84" s="61" t="str">
        <f t="shared" si="8"/>
        <v xml:space="preserve">Installation et maintenance d'équipements industriels et d'exploitation </v>
      </c>
      <c r="C84" s="67">
        <f t="shared" si="10"/>
        <v>68</v>
      </c>
      <c r="D84" s="68">
        <f t="shared" si="10"/>
        <v>165</v>
      </c>
      <c r="E84" s="69">
        <f t="shared" si="9"/>
        <v>562</v>
      </c>
      <c r="F84" s="70">
        <f t="shared" si="11"/>
        <v>0.97887323943661975</v>
      </c>
      <c r="G84" s="68">
        <f t="shared" si="12"/>
        <v>31</v>
      </c>
      <c r="H84" s="71">
        <f t="shared" si="13"/>
        <v>2.6384976525821595</v>
      </c>
      <c r="I84"/>
      <c r="J84"/>
      <c r="K84"/>
      <c r="M84" s="17" t="s">
        <v>168</v>
      </c>
      <c r="N84" s="17">
        <v>68</v>
      </c>
      <c r="O84" s="17">
        <v>165</v>
      </c>
      <c r="P84" s="17">
        <v>562</v>
      </c>
      <c r="Q84" s="17">
        <v>31</v>
      </c>
      <c r="R84" s="17">
        <v>284</v>
      </c>
      <c r="S84" s="17">
        <v>213</v>
      </c>
      <c r="AC84" s="5"/>
      <c r="AD84" s="5"/>
      <c r="AE84" s="5"/>
      <c r="AF84" s="5"/>
      <c r="AG84"/>
      <c r="AH84"/>
      <c r="AI84"/>
    </row>
    <row r="85" spans="1:35" s="17" customFormat="1" ht="24.75" customHeight="1" x14ac:dyDescent="0.25">
      <c r="A85" s="57" t="s">
        <v>21</v>
      </c>
      <c r="B85" s="61" t="str">
        <f t="shared" si="8"/>
        <v xml:space="preserve">Management et ingénierie d'affaires </v>
      </c>
      <c r="C85" s="67">
        <f t="shared" si="10"/>
        <v>13</v>
      </c>
      <c r="D85" s="68">
        <f t="shared" si="10"/>
        <v>29</v>
      </c>
      <c r="E85" s="69">
        <f t="shared" si="9"/>
        <v>53</v>
      </c>
      <c r="F85" s="70">
        <f t="shared" si="11"/>
        <v>0.96296296296296302</v>
      </c>
      <c r="G85" s="68">
        <f t="shared" si="12"/>
        <v>7</v>
      </c>
      <c r="H85" s="71">
        <f t="shared" si="13"/>
        <v>1.358974358974359</v>
      </c>
      <c r="I85"/>
      <c r="J85"/>
      <c r="K85"/>
      <c r="M85" s="17" t="s">
        <v>309</v>
      </c>
      <c r="N85" s="17">
        <v>13</v>
      </c>
      <c r="O85" s="17">
        <v>29</v>
      </c>
      <c r="P85" s="17">
        <v>53</v>
      </c>
      <c r="Q85" s="17">
        <v>7</v>
      </c>
      <c r="R85" s="17">
        <v>27</v>
      </c>
      <c r="S85" s="17">
        <v>39</v>
      </c>
      <c r="AC85" s="5"/>
      <c r="AD85" s="5"/>
      <c r="AE85" s="5"/>
      <c r="AF85" s="5"/>
      <c r="AG85"/>
      <c r="AH85"/>
      <c r="AI85"/>
    </row>
    <row r="86" spans="1:35" s="17" customFormat="1" ht="24.75" customHeight="1" x14ac:dyDescent="0.25">
      <c r="A86" s="57" t="s">
        <v>20</v>
      </c>
      <c r="B86" s="61" t="str">
        <f t="shared" si="8"/>
        <v xml:space="preserve">Pharmacie </v>
      </c>
      <c r="C86" s="67">
        <f t="shared" si="10"/>
        <v>11</v>
      </c>
      <c r="D86" s="68">
        <f t="shared" si="10"/>
        <v>21</v>
      </c>
      <c r="E86" s="69">
        <f t="shared" si="9"/>
        <v>43</v>
      </c>
      <c r="F86" s="70">
        <f t="shared" si="11"/>
        <v>0.95454545454545459</v>
      </c>
      <c r="G86" s="68">
        <f t="shared" si="12"/>
        <v>5</v>
      </c>
      <c r="H86" s="71">
        <f t="shared" si="13"/>
        <v>1.8695652173913044</v>
      </c>
      <c r="I86"/>
      <c r="J86"/>
      <c r="K86"/>
      <c r="M86" s="17" t="s">
        <v>287</v>
      </c>
      <c r="N86" s="17">
        <v>11</v>
      </c>
      <c r="O86" s="17">
        <v>21</v>
      </c>
      <c r="P86" s="17">
        <v>43</v>
      </c>
      <c r="Q86" s="17">
        <v>5</v>
      </c>
      <c r="R86" s="17">
        <v>22</v>
      </c>
      <c r="S86" s="17">
        <v>23</v>
      </c>
      <c r="AC86" s="5"/>
      <c r="AD86" s="5"/>
      <c r="AE86" s="5"/>
      <c r="AF86" s="5"/>
      <c r="AG86"/>
      <c r="AH86"/>
      <c r="AI86"/>
    </row>
    <row r="87" spans="1:35" s="17" customFormat="1" ht="24.75" customHeight="1" x14ac:dyDescent="0.25">
      <c r="A87" s="57" t="s">
        <v>19</v>
      </c>
      <c r="B87" s="61" t="str">
        <f t="shared" si="8"/>
        <v xml:space="preserve">Installation et maintenance télécoms et courants faibles </v>
      </c>
      <c r="C87" s="67">
        <f t="shared" si="10"/>
        <v>65</v>
      </c>
      <c r="D87" s="68">
        <f t="shared" si="10"/>
        <v>115</v>
      </c>
      <c r="E87" s="69">
        <f t="shared" si="9"/>
        <v>196</v>
      </c>
      <c r="F87" s="70">
        <f t="shared" si="11"/>
        <v>0.67521367521367526</v>
      </c>
      <c r="G87" s="68">
        <f t="shared" si="12"/>
        <v>9</v>
      </c>
      <c r="H87" s="71">
        <f t="shared" si="13"/>
        <v>1.4306569343065694</v>
      </c>
      <c r="I87"/>
      <c r="J87"/>
      <c r="K87"/>
      <c r="M87" s="17" t="s">
        <v>170</v>
      </c>
      <c r="N87" s="17">
        <v>65</v>
      </c>
      <c r="O87" s="17">
        <v>115</v>
      </c>
      <c r="P87" s="17">
        <v>196</v>
      </c>
      <c r="Q87" s="17">
        <v>9</v>
      </c>
      <c r="R87" s="17">
        <v>117</v>
      </c>
      <c r="S87" s="17">
        <v>137</v>
      </c>
      <c r="AC87" s="5"/>
      <c r="AD87" s="5"/>
      <c r="AE87" s="5"/>
      <c r="AF87" s="5"/>
      <c r="AG87"/>
      <c r="AH87"/>
      <c r="AI87"/>
    </row>
    <row r="88" spans="1:35" s="17" customFormat="1" ht="24.75" customHeight="1" x14ac:dyDescent="0.25">
      <c r="A88" s="57" t="s">
        <v>18</v>
      </c>
      <c r="B88" s="61" t="str">
        <f t="shared" si="8"/>
        <v xml:space="preserve">Intervention technique en études, recherche et développement </v>
      </c>
      <c r="C88" s="67">
        <f t="shared" si="10"/>
        <v>11</v>
      </c>
      <c r="D88" s="68">
        <f t="shared" si="10"/>
        <v>32</v>
      </c>
      <c r="E88" s="69">
        <f t="shared" si="9"/>
        <v>104</v>
      </c>
      <c r="F88" s="70">
        <f t="shared" si="11"/>
        <v>-0.34177215189873422</v>
      </c>
      <c r="G88" s="68">
        <f t="shared" si="12"/>
        <v>4</v>
      </c>
      <c r="H88" s="71">
        <f t="shared" si="13"/>
        <v>2.6666666666666665</v>
      </c>
      <c r="I88"/>
      <c r="J88"/>
      <c r="K88"/>
      <c r="M88" s="17" t="s">
        <v>311</v>
      </c>
      <c r="N88" s="17">
        <v>11</v>
      </c>
      <c r="O88" s="17">
        <v>32</v>
      </c>
      <c r="P88" s="17">
        <v>104</v>
      </c>
      <c r="Q88" s="17">
        <v>4</v>
      </c>
      <c r="R88" s="17">
        <v>158</v>
      </c>
      <c r="S88" s="17">
        <v>39</v>
      </c>
      <c r="AC88" s="5"/>
      <c r="AD88" s="5"/>
      <c r="AE88" s="5"/>
      <c r="AF88" s="5"/>
      <c r="AG88"/>
      <c r="AH88"/>
      <c r="AI88"/>
    </row>
    <row r="89" spans="1:35" s="17" customFormat="1" ht="24.75" customHeight="1" x14ac:dyDescent="0.25">
      <c r="A89" s="57" t="s">
        <v>97</v>
      </c>
      <c r="B89" s="61" t="str">
        <f t="shared" si="8"/>
        <v xml:space="preserve">Management et ingénierie méthodes et industrialisation </v>
      </c>
      <c r="C89" s="67">
        <f t="shared" si="10"/>
        <v>11</v>
      </c>
      <c r="D89" s="68">
        <f t="shared" si="10"/>
        <v>15</v>
      </c>
      <c r="E89" s="69">
        <f t="shared" si="9"/>
        <v>47</v>
      </c>
      <c r="F89" s="70">
        <f t="shared" si="11"/>
        <v>2.3571428571428572</v>
      </c>
      <c r="G89" s="68">
        <f t="shared" si="12"/>
        <v>6</v>
      </c>
      <c r="H89" s="71">
        <f t="shared" si="13"/>
        <v>1.8076923076923077</v>
      </c>
      <c r="I89"/>
      <c r="J89"/>
      <c r="K89"/>
      <c r="M89" s="17" t="s">
        <v>312</v>
      </c>
      <c r="N89" s="17">
        <v>11</v>
      </c>
      <c r="O89" s="17">
        <v>15</v>
      </c>
      <c r="P89" s="17">
        <v>47</v>
      </c>
      <c r="Q89" s="17">
        <v>6</v>
      </c>
      <c r="R89" s="17">
        <v>14</v>
      </c>
      <c r="S89" s="17">
        <v>26</v>
      </c>
      <c r="AC89" s="5"/>
      <c r="AD89" s="5"/>
      <c r="AE89" s="5"/>
      <c r="AF89" s="5"/>
      <c r="AG89"/>
      <c r="AH89"/>
      <c r="AI89"/>
    </row>
    <row r="90" spans="1:35" s="17" customFormat="1" ht="24.75" customHeight="1" x14ac:dyDescent="0.25">
      <c r="A90" s="57" t="s">
        <v>98</v>
      </c>
      <c r="B90" s="61" t="str">
        <f t="shared" si="8"/>
        <v xml:space="preserve">Maintenance mécanique industrielle </v>
      </c>
      <c r="C90" s="67">
        <f t="shared" si="10"/>
        <v>19</v>
      </c>
      <c r="D90" s="68">
        <f t="shared" si="10"/>
        <v>32</v>
      </c>
      <c r="E90" s="69">
        <f t="shared" si="9"/>
        <v>39</v>
      </c>
      <c r="F90" s="70">
        <f t="shared" si="11"/>
        <v>-0.11363636363636365</v>
      </c>
      <c r="G90" s="68">
        <f t="shared" si="12"/>
        <v>0</v>
      </c>
      <c r="H90" s="71">
        <f t="shared" si="13"/>
        <v>1</v>
      </c>
      <c r="I90"/>
      <c r="J90"/>
      <c r="K90"/>
      <c r="M90" s="17" t="s">
        <v>288</v>
      </c>
      <c r="N90" s="17">
        <v>19</v>
      </c>
      <c r="O90" s="17">
        <v>32</v>
      </c>
      <c r="P90" s="17">
        <v>39</v>
      </c>
      <c r="Q90" s="17" t="s">
        <v>95</v>
      </c>
      <c r="R90" s="17">
        <v>44</v>
      </c>
      <c r="S90" s="17">
        <v>39</v>
      </c>
      <c r="AC90" s="5"/>
      <c r="AD90" s="5"/>
      <c r="AE90" s="5"/>
      <c r="AF90" s="5"/>
      <c r="AG90"/>
      <c r="AH90"/>
      <c r="AI90"/>
    </row>
    <row r="91" spans="1:35" s="17" customFormat="1" ht="24.75" customHeight="1" x14ac:dyDescent="0.25">
      <c r="A91" s="57" t="s">
        <v>99</v>
      </c>
      <c r="B91" s="61" t="str">
        <f t="shared" si="8"/>
        <v xml:space="preserve">Maintenance d'engins de chantier, levage, manutention et de machines agricoles </v>
      </c>
      <c r="C91" s="67">
        <f t="shared" si="10"/>
        <v>12</v>
      </c>
      <c r="D91" s="68">
        <f t="shared" si="10"/>
        <v>17</v>
      </c>
      <c r="E91" s="69">
        <f t="shared" si="9"/>
        <v>73</v>
      </c>
      <c r="F91" s="70">
        <f t="shared" si="11"/>
        <v>0.32727272727272738</v>
      </c>
      <c r="G91" s="68">
        <f t="shared" si="12"/>
        <v>4</v>
      </c>
      <c r="H91" s="71">
        <f t="shared" si="13"/>
        <v>2.4333333333333331</v>
      </c>
      <c r="I91"/>
      <c r="J91"/>
      <c r="K91"/>
      <c r="M91" s="17" t="s">
        <v>313</v>
      </c>
      <c r="N91" s="17">
        <v>12</v>
      </c>
      <c r="O91" s="17">
        <v>17</v>
      </c>
      <c r="P91" s="17">
        <v>73</v>
      </c>
      <c r="Q91" s="17">
        <v>4</v>
      </c>
      <c r="R91" s="17">
        <v>55</v>
      </c>
      <c r="S91" s="17">
        <v>30</v>
      </c>
      <c r="AC91" s="5"/>
      <c r="AD91" s="5"/>
      <c r="AE91" s="5"/>
      <c r="AF91" s="5"/>
      <c r="AG91"/>
      <c r="AH91"/>
      <c r="AI91"/>
    </row>
    <row r="92" spans="1:35" s="17" customFormat="1" ht="24.75" customHeight="1" x14ac:dyDescent="0.25">
      <c r="A92" s="57" t="s">
        <v>100</v>
      </c>
      <c r="B92" s="61" t="str">
        <f t="shared" si="8"/>
        <v xml:space="preserve">Réglage d'équipement de production industrielle </v>
      </c>
      <c r="C92" s="67">
        <f t="shared" si="10"/>
        <v>23</v>
      </c>
      <c r="D92" s="68">
        <f t="shared" si="10"/>
        <v>47</v>
      </c>
      <c r="E92" s="69">
        <f t="shared" si="9"/>
        <v>116</v>
      </c>
      <c r="F92" s="70">
        <f t="shared" si="11"/>
        <v>1.2745098039215685</v>
      </c>
      <c r="G92" s="68">
        <f t="shared" si="12"/>
        <v>7</v>
      </c>
      <c r="H92" s="71">
        <f t="shared" si="13"/>
        <v>3.3142857142857145</v>
      </c>
      <c r="I92"/>
      <c r="J92"/>
      <c r="K92"/>
      <c r="M92" s="17" t="s">
        <v>131</v>
      </c>
      <c r="N92" s="17">
        <v>23</v>
      </c>
      <c r="O92" s="17">
        <v>47</v>
      </c>
      <c r="P92" s="17">
        <v>116</v>
      </c>
      <c r="Q92" s="17">
        <v>7</v>
      </c>
      <c r="R92" s="17">
        <v>51</v>
      </c>
      <c r="S92" s="17">
        <v>35</v>
      </c>
      <c r="AC92" s="5"/>
      <c r="AD92" s="5"/>
      <c r="AE92" s="5"/>
      <c r="AF92" s="5"/>
      <c r="AG92"/>
      <c r="AH92"/>
      <c r="AI92"/>
    </row>
    <row r="93" spans="1:35" s="17" customFormat="1" ht="24.75" customHeight="1" x14ac:dyDescent="0.25">
      <c r="A93" s="57" t="s">
        <v>101</v>
      </c>
      <c r="B93" s="61" t="str">
        <f t="shared" si="8"/>
        <v xml:space="preserve">Maintenance d'installation de chauffage </v>
      </c>
      <c r="C93" s="67">
        <f t="shared" si="10"/>
        <v>11</v>
      </c>
      <c r="D93" s="68">
        <f t="shared" si="10"/>
        <v>20</v>
      </c>
      <c r="E93" s="69">
        <f t="shared" si="9"/>
        <v>18</v>
      </c>
      <c r="F93" s="70">
        <f t="shared" si="11"/>
        <v>1</v>
      </c>
      <c r="G93" s="68">
        <f t="shared" si="12"/>
        <v>1</v>
      </c>
      <c r="H93" s="71">
        <f t="shared" si="13"/>
        <v>1.0588235294117647</v>
      </c>
      <c r="I93"/>
      <c r="J93"/>
      <c r="K93"/>
      <c r="M93" s="17" t="s">
        <v>140</v>
      </c>
      <c r="N93" s="17">
        <v>11</v>
      </c>
      <c r="O93" s="17">
        <v>20</v>
      </c>
      <c r="P93" s="17">
        <v>18</v>
      </c>
      <c r="Q93" s="17">
        <v>1</v>
      </c>
      <c r="R93" s="17">
        <v>9</v>
      </c>
      <c r="S93" s="17">
        <v>17</v>
      </c>
      <c r="AC93" s="5"/>
      <c r="AD93" s="5"/>
      <c r="AE93" s="5"/>
      <c r="AF93" s="5"/>
      <c r="AG93"/>
      <c r="AH93"/>
      <c r="AI93"/>
    </row>
    <row r="94" spans="1:35" s="17" customFormat="1" ht="24.75" customHeight="1" x14ac:dyDescent="0.25">
      <c r="A94" s="57" t="s">
        <v>102</v>
      </c>
      <c r="B94" s="61" t="str">
        <f t="shared" si="8"/>
        <v xml:space="preserve">Enseignement général du second degré </v>
      </c>
      <c r="C94" s="67">
        <f t="shared" si="10"/>
        <v>53</v>
      </c>
      <c r="D94" s="68">
        <f t="shared" si="10"/>
        <v>113</v>
      </c>
      <c r="E94" s="69">
        <f t="shared" si="9"/>
        <v>159</v>
      </c>
      <c r="F94" s="70">
        <f t="shared" si="11"/>
        <v>-0.30567685589519655</v>
      </c>
      <c r="G94" s="68">
        <f t="shared" si="12"/>
        <v>24</v>
      </c>
      <c r="H94" s="71">
        <f t="shared" si="13"/>
        <v>1.347457627118644</v>
      </c>
      <c r="I94"/>
      <c r="J94"/>
      <c r="K94"/>
      <c r="M94" s="17" t="s">
        <v>239</v>
      </c>
      <c r="N94" s="17">
        <v>53</v>
      </c>
      <c r="O94" s="17">
        <v>113</v>
      </c>
      <c r="P94" s="17">
        <v>159</v>
      </c>
      <c r="Q94" s="17">
        <v>24</v>
      </c>
      <c r="R94" s="17">
        <v>229</v>
      </c>
      <c r="S94" s="17">
        <v>118</v>
      </c>
      <c r="AC94" s="5"/>
      <c r="AD94" s="5"/>
      <c r="AE94" s="5"/>
      <c r="AF94" s="5"/>
      <c r="AG94"/>
      <c r="AH94"/>
      <c r="AI94"/>
    </row>
    <row r="95" spans="1:35" s="17" customFormat="1" ht="24.75" customHeight="1" x14ac:dyDescent="0.25">
      <c r="A95" s="57" t="s">
        <v>103</v>
      </c>
      <c r="B95" s="61" t="str">
        <f t="shared" si="8"/>
        <v xml:space="preserve">Peinture industrielle </v>
      </c>
      <c r="C95" s="67">
        <f t="shared" si="10"/>
        <v>14</v>
      </c>
      <c r="D95" s="68">
        <f t="shared" si="10"/>
        <v>21</v>
      </c>
      <c r="E95" s="69">
        <f t="shared" si="9"/>
        <v>108</v>
      </c>
      <c r="F95" s="70">
        <f t="shared" si="11"/>
        <v>2.2727272727272729</v>
      </c>
      <c r="G95" s="68">
        <f t="shared" si="12"/>
        <v>7</v>
      </c>
      <c r="H95" s="71">
        <f t="shared" si="13"/>
        <v>4.32</v>
      </c>
      <c r="I95"/>
      <c r="J95"/>
      <c r="K95"/>
      <c r="M95" s="17" t="s">
        <v>249</v>
      </c>
      <c r="N95" s="17">
        <v>14</v>
      </c>
      <c r="O95" s="17">
        <v>21</v>
      </c>
      <c r="P95" s="17">
        <v>108</v>
      </c>
      <c r="Q95" s="17">
        <v>7</v>
      </c>
      <c r="R95" s="17">
        <v>33</v>
      </c>
      <c r="S95" s="17">
        <v>25</v>
      </c>
      <c r="AC95" s="5"/>
      <c r="AD95" s="5"/>
      <c r="AE95" s="5"/>
      <c r="AF95" s="5"/>
      <c r="AG95"/>
      <c r="AH95"/>
      <c r="AI95"/>
    </row>
    <row r="96" spans="1:35" s="17" customFormat="1" ht="24.75" customHeight="1" x14ac:dyDescent="0.25">
      <c r="A96" s="57" t="s">
        <v>104</v>
      </c>
      <c r="B96" s="61" t="str">
        <f t="shared" si="8"/>
        <v xml:space="preserve">Management et ingénierie études, recherche et développement industriel </v>
      </c>
      <c r="C96" s="67">
        <f t="shared" si="10"/>
        <v>37</v>
      </c>
      <c r="D96" s="68">
        <f t="shared" si="10"/>
        <v>65</v>
      </c>
      <c r="E96" s="69">
        <f t="shared" si="9"/>
        <v>145</v>
      </c>
      <c r="F96" s="70">
        <f t="shared" si="11"/>
        <v>0.70588235294117641</v>
      </c>
      <c r="G96" s="68">
        <f t="shared" si="12"/>
        <v>6</v>
      </c>
      <c r="H96" s="71">
        <f t="shared" si="13"/>
        <v>1.6292134831460674</v>
      </c>
      <c r="I96"/>
      <c r="J96"/>
      <c r="K96"/>
      <c r="M96" s="17" t="s">
        <v>226</v>
      </c>
      <c r="N96" s="17">
        <v>37</v>
      </c>
      <c r="O96" s="17">
        <v>65</v>
      </c>
      <c r="P96" s="17">
        <v>145</v>
      </c>
      <c r="Q96" s="17">
        <v>6</v>
      </c>
      <c r="R96" s="17">
        <v>85</v>
      </c>
      <c r="S96" s="17">
        <v>89</v>
      </c>
      <c r="AC96" s="5"/>
      <c r="AD96" s="5"/>
      <c r="AE96" s="5"/>
      <c r="AF96" s="5"/>
      <c r="AG96"/>
      <c r="AH96"/>
      <c r="AI96"/>
    </row>
    <row r="97" spans="1:35" s="17" customFormat="1" ht="24.75" customHeight="1" x14ac:dyDescent="0.25">
      <c r="A97" s="57" t="s">
        <v>105</v>
      </c>
      <c r="B97" s="61" t="str">
        <f t="shared" si="8"/>
        <v xml:space="preserve">Collaboration juridique </v>
      </c>
      <c r="C97" s="67">
        <f t="shared" si="10"/>
        <v>23</v>
      </c>
      <c r="D97" s="68">
        <f t="shared" si="10"/>
        <v>38</v>
      </c>
      <c r="E97" s="69">
        <f t="shared" si="9"/>
        <v>24</v>
      </c>
      <c r="F97" s="70">
        <f t="shared" si="11"/>
        <v>-4.0000000000000036E-2</v>
      </c>
      <c r="G97" s="68">
        <f t="shared" si="12"/>
        <v>3</v>
      </c>
      <c r="H97" s="71">
        <f t="shared" si="13"/>
        <v>0.45283018867924529</v>
      </c>
      <c r="I97"/>
      <c r="J97"/>
      <c r="K97"/>
      <c r="M97" s="17" t="s">
        <v>280</v>
      </c>
      <c r="N97" s="17">
        <v>23</v>
      </c>
      <c r="O97" s="17">
        <v>38</v>
      </c>
      <c r="P97" s="17">
        <v>24</v>
      </c>
      <c r="Q97" s="17">
        <v>3</v>
      </c>
      <c r="R97" s="17">
        <v>25</v>
      </c>
      <c r="S97" s="17">
        <v>53</v>
      </c>
      <c r="AC97" s="5"/>
      <c r="AD97" s="5"/>
      <c r="AE97" s="5"/>
      <c r="AF97" s="5"/>
      <c r="AG97"/>
      <c r="AH97"/>
      <c r="AI97"/>
    </row>
    <row r="98" spans="1:35" s="17" customFormat="1" ht="24.75" customHeight="1" x14ac:dyDescent="0.25">
      <c r="A98" s="57" t="s">
        <v>106</v>
      </c>
      <c r="B98" s="61" t="str">
        <f t="shared" si="8"/>
        <v xml:space="preserve">Conduite de travaux du BTP </v>
      </c>
      <c r="C98" s="67">
        <f t="shared" si="10"/>
        <v>49</v>
      </c>
      <c r="D98" s="68">
        <f t="shared" si="10"/>
        <v>91</v>
      </c>
      <c r="E98" s="69">
        <f t="shared" si="9"/>
        <v>108</v>
      </c>
      <c r="F98" s="70">
        <f t="shared" si="11"/>
        <v>0.18681318681318682</v>
      </c>
      <c r="G98" s="68">
        <f t="shared" si="12"/>
        <v>8</v>
      </c>
      <c r="H98" s="71">
        <f t="shared" si="13"/>
        <v>0.85039370078740162</v>
      </c>
      <c r="I98"/>
      <c r="J98"/>
      <c r="K98"/>
      <c r="M98" s="17" t="s">
        <v>211</v>
      </c>
      <c r="N98" s="17">
        <v>49</v>
      </c>
      <c r="O98" s="17">
        <v>91</v>
      </c>
      <c r="P98" s="17">
        <v>108</v>
      </c>
      <c r="Q98" s="17">
        <v>8</v>
      </c>
      <c r="R98" s="17">
        <v>91</v>
      </c>
      <c r="S98" s="17">
        <v>127</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B72:H76"/>
    <mergeCell ref="B77:B78"/>
    <mergeCell ref="C77:C78"/>
    <mergeCell ref="D77:D78"/>
    <mergeCell ref="E77:E78"/>
    <mergeCell ref="F77:F78"/>
    <mergeCell ref="G77:G78"/>
    <mergeCell ref="H77:H78"/>
    <mergeCell ref="C49:H49"/>
    <mergeCell ref="C1:H1"/>
    <mergeCell ref="A5:H5"/>
    <mergeCell ref="A7:H19"/>
    <mergeCell ref="H23:H26"/>
    <mergeCell ref="B45:H46"/>
  </mergeCells>
  <conditionalFormatting sqref="C51:E60 G51:H60">
    <cfRule type="cellIs" dxfId="349" priority="16" operator="equal">
      <formula>5</formula>
    </cfRule>
    <cfRule type="cellIs" dxfId="348" priority="17" operator="equal">
      <formula>4</formula>
    </cfRule>
    <cfRule type="cellIs" dxfId="347" priority="18" operator="equal">
      <formula>3</formula>
    </cfRule>
    <cfRule type="cellIs" dxfId="346" priority="19" operator="equal">
      <formula>2</formula>
    </cfRule>
    <cfRule type="cellIs" dxfId="345" priority="20" operator="equal">
      <formula>1</formula>
    </cfRule>
  </conditionalFormatting>
  <conditionalFormatting sqref="F51:F60">
    <cfRule type="cellIs" dxfId="344" priority="11" operator="equal">
      <formula>5</formula>
    </cfRule>
    <cfRule type="cellIs" dxfId="343" priority="12" operator="equal">
      <formula>4</formula>
    </cfRule>
    <cfRule type="cellIs" dxfId="342" priority="13" operator="equal">
      <formula>3</formula>
    </cfRule>
    <cfRule type="cellIs" dxfId="341" priority="14" operator="equal">
      <formula>2</formula>
    </cfRule>
    <cfRule type="cellIs" dxfId="340" priority="15" operator="equal">
      <formula>1</formula>
    </cfRule>
  </conditionalFormatting>
  <conditionalFormatting sqref="C61:E70 G61:H70">
    <cfRule type="cellIs" dxfId="339" priority="6" operator="equal">
      <formula>5</formula>
    </cfRule>
    <cfRule type="cellIs" dxfId="338" priority="7" operator="equal">
      <formula>4</formula>
    </cfRule>
    <cfRule type="cellIs" dxfId="337" priority="8" operator="equal">
      <formula>3</formula>
    </cfRule>
    <cfRule type="cellIs" dxfId="336" priority="9" operator="equal">
      <formula>2</formula>
    </cfRule>
    <cfRule type="cellIs" dxfId="335" priority="10" operator="equal">
      <formula>1</formula>
    </cfRule>
  </conditionalFormatting>
  <conditionalFormatting sqref="F61:F70">
    <cfRule type="cellIs" dxfId="334" priority="1" operator="equal">
      <formula>5</formula>
    </cfRule>
    <cfRule type="cellIs" dxfId="333" priority="2" operator="equal">
      <formula>4</formula>
    </cfRule>
    <cfRule type="cellIs" dxfId="332" priority="3" operator="equal">
      <formula>3</formula>
    </cfRule>
    <cfRule type="cellIs" dxfId="331" priority="4" operator="equal">
      <formula>2</formula>
    </cfRule>
    <cfRule type="cellIs" dxfId="330" priority="5" operator="equal">
      <formula>1</formula>
    </cfRule>
  </conditionalFormatting>
  <pageMargins left="0.25" right="0.25"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7" width="10.7109375" customWidth="1"/>
    <col min="8" max="8" width="11"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134</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1</v>
      </c>
      <c r="N17" s="17">
        <v>3</v>
      </c>
      <c r="O17" s="17">
        <v>17</v>
      </c>
      <c r="P17" s="17">
        <v>9</v>
      </c>
      <c r="Q17" s="17">
        <v>0</v>
      </c>
      <c r="R17" s="22">
        <f>Q17/SUM(M17:Q17)+0.0000001</f>
        <v>9.9999999999999995E-8</v>
      </c>
      <c r="S17" s="11" t="s">
        <v>3</v>
      </c>
      <c r="T17" s="17">
        <v>1</v>
      </c>
      <c r="U17" s="21">
        <f>LARGE($R$17:$R$30,T17)</f>
        <v>0.55263217894736849</v>
      </c>
      <c r="V17" s="17" t="str">
        <f>VLOOKUP(U17,$R$17:$S$30,2,FALSE)</f>
        <v>Construction, bâtiment et travaux publics</v>
      </c>
      <c r="W17" s="41">
        <f>VLOOKUP(VLOOKUP(V17,$T$2:$U$15,2,FALSE),$L$17:$Q$31,2,FALSE)</f>
        <v>2</v>
      </c>
      <c r="X17" s="41">
        <f>VLOOKUP(VLOOKUP(V17,$T$2:$U$15,2,FALSE),$L$17:$Q$31,3,FALSE)</f>
        <v>0</v>
      </c>
      <c r="Y17" s="41">
        <f>VLOOKUP(VLOOKUP(V17,$T$2:$U$15,2,FALSE),$L$17:$Q$31,4,FALSE)</f>
        <v>3</v>
      </c>
      <c r="Z17" s="41">
        <f t="shared" ref="Z17:Z30" si="0">VLOOKUP(VLOOKUP(V17,$T$2:$U$15,2,FALSE),$L$17:$Q$31,5,FALSE)</f>
        <v>12</v>
      </c>
      <c r="AA17" s="41">
        <f t="shared" ref="AA17:AA30" si="1">VLOOKUP(VLOOKUP(V17,$T$2:$U$15,2,FALSE),$L$17:$Q$31,6,FALSE)</f>
        <v>21</v>
      </c>
      <c r="AG17" s="25"/>
      <c r="AH17" s="25"/>
      <c r="AI17" s="25"/>
    </row>
    <row r="18" spans="1:35" x14ac:dyDescent="0.25">
      <c r="A18" s="94"/>
      <c r="B18" s="94"/>
      <c r="C18" s="94"/>
      <c r="D18" s="94"/>
      <c r="E18" s="94"/>
      <c r="F18" s="94"/>
      <c r="G18" s="94"/>
      <c r="H18" s="94"/>
      <c r="I18" s="25"/>
      <c r="J18" s="25"/>
      <c r="K18" s="11"/>
      <c r="L18" s="17" t="s">
        <v>80</v>
      </c>
      <c r="M18" s="17">
        <v>1</v>
      </c>
      <c r="N18" s="17">
        <v>1</v>
      </c>
      <c r="O18" s="17">
        <v>2</v>
      </c>
      <c r="P18" s="17">
        <v>13</v>
      </c>
      <c r="Q18" s="17">
        <v>2</v>
      </c>
      <c r="R18" s="22">
        <f>Q18/SUM(M18:Q18)+0.0000002</f>
        <v>0.10526335789473684</v>
      </c>
      <c r="S18" s="11" t="s">
        <v>4</v>
      </c>
      <c r="T18" s="17">
        <v>2</v>
      </c>
      <c r="U18" s="21">
        <f t="shared" ref="U18:U30" si="2">LARGE($R$17:$R$30,T18)</f>
        <v>0.45744760851063831</v>
      </c>
      <c r="V18" s="17" t="str">
        <f t="shared" ref="V18:V30" si="3">VLOOKUP(U18,$R$17:$S$30,2,FALSE)</f>
        <v>Industrie</v>
      </c>
      <c r="W18" s="41">
        <f>VLOOKUP(VLOOKUP(V18,$T$2:$U$15,2,FALSE),$L$17:$Q$30,2,FALSE)</f>
        <v>1</v>
      </c>
      <c r="X18" s="41">
        <f t="shared" ref="X18:X30" si="4">VLOOKUP(VLOOKUP(V18,$T$2:$U$15,2,FALSE),$L$17:$Q$30,3,FALSE)</f>
        <v>7</v>
      </c>
      <c r="Y18" s="41">
        <f t="shared" ref="Y18:Y30" si="5">VLOOKUP(VLOOKUP(V18,$T$2:$U$15,2,FALSE),$L$17:$Q$30,4,FALSE)</f>
        <v>13</v>
      </c>
      <c r="Z18" s="41">
        <f t="shared" si="0"/>
        <v>30</v>
      </c>
      <c r="AA18" s="41">
        <f t="shared" si="1"/>
        <v>43</v>
      </c>
      <c r="AG18" s="25"/>
      <c r="AH18" s="25"/>
      <c r="AI18" s="25"/>
    </row>
    <row r="19" spans="1:35" ht="9.75" customHeight="1" x14ac:dyDescent="0.25">
      <c r="A19" s="94"/>
      <c r="B19" s="94"/>
      <c r="C19" s="94"/>
      <c r="D19" s="94"/>
      <c r="E19" s="94"/>
      <c r="F19" s="94"/>
      <c r="G19" s="94"/>
      <c r="H19" s="94"/>
      <c r="I19" s="25"/>
      <c r="J19" s="25"/>
      <c r="K19" s="11"/>
      <c r="L19" s="17" t="s">
        <v>81</v>
      </c>
      <c r="M19" s="17">
        <v>5</v>
      </c>
      <c r="N19" s="17">
        <v>2</v>
      </c>
      <c r="O19" s="17">
        <v>4</v>
      </c>
      <c r="P19" s="17">
        <v>9</v>
      </c>
      <c r="Q19" s="17">
        <v>5</v>
      </c>
      <c r="R19" s="22">
        <f>Q19/SUM(M19:Q19)+0.0000003</f>
        <v>0.20000030000000002</v>
      </c>
      <c r="S19" s="11" t="s">
        <v>5</v>
      </c>
      <c r="T19" s="17">
        <v>3</v>
      </c>
      <c r="U19" s="21">
        <f t="shared" si="2"/>
        <v>0.40625099999999997</v>
      </c>
      <c r="V19" s="17" t="str">
        <f t="shared" si="3"/>
        <v>Santé</v>
      </c>
      <c r="W19" s="41">
        <f t="shared" ref="W19:W30" si="6">VLOOKUP(VLOOKUP(V19,$T$2:$U$15,2,FALSE),$L$17:$Q$30,2,FALSE)</f>
        <v>2</v>
      </c>
      <c r="X19" s="41">
        <f t="shared" si="4"/>
        <v>0</v>
      </c>
      <c r="Y19" s="41">
        <f t="shared" si="5"/>
        <v>1</v>
      </c>
      <c r="Z19" s="41">
        <f t="shared" si="0"/>
        <v>16</v>
      </c>
      <c r="AA19" s="41">
        <f t="shared" si="1"/>
        <v>13</v>
      </c>
      <c r="AG19" s="25"/>
      <c r="AH19" s="25"/>
      <c r="AI19" s="25"/>
    </row>
    <row r="20" spans="1:35" ht="18.75" customHeight="1" x14ac:dyDescent="0.25">
      <c r="E20" s="19"/>
      <c r="I20" s="25"/>
      <c r="J20" s="25"/>
      <c r="K20" s="11"/>
      <c r="L20" s="17" t="s">
        <v>82</v>
      </c>
      <c r="M20" s="17">
        <v>3</v>
      </c>
      <c r="N20" s="17">
        <v>11</v>
      </c>
      <c r="O20" s="17">
        <v>12</v>
      </c>
      <c r="P20" s="17">
        <v>11</v>
      </c>
      <c r="Q20" s="17">
        <v>2</v>
      </c>
      <c r="R20" s="22">
        <f>Q20/SUM(M20:Q20)+0.0000004</f>
        <v>5.1282451282051278E-2</v>
      </c>
      <c r="S20" s="11" t="s">
        <v>6</v>
      </c>
      <c r="T20" s="17">
        <v>4</v>
      </c>
      <c r="U20" s="21">
        <f t="shared" si="2"/>
        <v>0.39285804285714288</v>
      </c>
      <c r="V20" s="17" t="str">
        <f t="shared" si="3"/>
        <v>Installation et maintenance</v>
      </c>
      <c r="W20" s="41">
        <f t="shared" si="6"/>
        <v>1</v>
      </c>
      <c r="X20" s="41">
        <f t="shared" si="4"/>
        <v>1</v>
      </c>
      <c r="Y20" s="41">
        <f t="shared" si="5"/>
        <v>4</v>
      </c>
      <c r="Z20" s="41">
        <f t="shared" si="0"/>
        <v>11</v>
      </c>
      <c r="AA20" s="41">
        <f t="shared" si="1"/>
        <v>11</v>
      </c>
      <c r="AG20" s="25"/>
      <c r="AH20" s="25"/>
      <c r="AI20" s="25"/>
    </row>
    <row r="21" spans="1:35" ht="16.5" customHeight="1" x14ac:dyDescent="0.3">
      <c r="B21" s="46" t="s">
        <v>179</v>
      </c>
      <c r="E21" s="19"/>
      <c r="I21" s="25"/>
      <c r="J21" s="25"/>
      <c r="K21" s="11"/>
      <c r="L21" s="17" t="s">
        <v>83</v>
      </c>
      <c r="M21" s="17">
        <v>9</v>
      </c>
      <c r="N21" s="17">
        <v>8</v>
      </c>
      <c r="O21" s="17">
        <v>2</v>
      </c>
      <c r="P21" s="17">
        <v>2</v>
      </c>
      <c r="Q21" s="17">
        <v>2</v>
      </c>
      <c r="R21" s="22">
        <f>Q21/SUM(M21:Q21)+0.0000005</f>
        <v>8.6957021739130433E-2</v>
      </c>
      <c r="S21" s="11" t="s">
        <v>7</v>
      </c>
      <c r="T21" s="17">
        <v>5</v>
      </c>
      <c r="U21" s="21">
        <f t="shared" si="2"/>
        <v>0.20000030000000002</v>
      </c>
      <c r="V21" s="17" t="str">
        <f t="shared" si="3"/>
        <v>Banque, assurance, immobilier</v>
      </c>
      <c r="W21" s="41">
        <f t="shared" si="6"/>
        <v>5</v>
      </c>
      <c r="X21" s="41">
        <f t="shared" si="4"/>
        <v>2</v>
      </c>
      <c r="Y21" s="41">
        <f t="shared" si="5"/>
        <v>4</v>
      </c>
      <c r="Z21" s="41">
        <f t="shared" si="0"/>
        <v>9</v>
      </c>
      <c r="AA21" s="41">
        <f t="shared" si="1"/>
        <v>5</v>
      </c>
      <c r="AG21" s="25"/>
      <c r="AH21" s="25"/>
      <c r="AI21" s="25"/>
    </row>
    <row r="22" spans="1:35" ht="16.5" customHeight="1" x14ac:dyDescent="0.25">
      <c r="E22" s="19"/>
      <c r="I22" s="25"/>
      <c r="J22" s="25"/>
      <c r="K22" s="11"/>
      <c r="L22" s="17" t="s">
        <v>84</v>
      </c>
      <c r="M22" s="17">
        <v>2</v>
      </c>
      <c r="N22" s="17">
        <v>0</v>
      </c>
      <c r="O22" s="17">
        <v>3</v>
      </c>
      <c r="P22" s="17">
        <v>12</v>
      </c>
      <c r="Q22" s="17">
        <v>21</v>
      </c>
      <c r="R22" s="22">
        <f>Q22/SUM(M22:Q22)+0.0000006</f>
        <v>0.55263217894736849</v>
      </c>
      <c r="S22" s="11" t="s">
        <v>8</v>
      </c>
      <c r="T22" s="17">
        <v>6</v>
      </c>
      <c r="U22" s="21">
        <f t="shared" si="2"/>
        <v>0.1590922090909091</v>
      </c>
      <c r="V22" s="17" t="str">
        <f t="shared" si="3"/>
        <v>Support à l'entreprise</v>
      </c>
      <c r="W22" s="41">
        <f t="shared" si="6"/>
        <v>2</v>
      </c>
      <c r="X22" s="41">
        <f t="shared" si="4"/>
        <v>14</v>
      </c>
      <c r="Y22" s="41">
        <f t="shared" si="5"/>
        <v>8</v>
      </c>
      <c r="Z22" s="41">
        <f t="shared" si="0"/>
        <v>13</v>
      </c>
      <c r="AA22" s="41">
        <f t="shared" si="1"/>
        <v>7</v>
      </c>
      <c r="AG22" s="25"/>
      <c r="AH22" s="25"/>
      <c r="AI22" s="25"/>
    </row>
    <row r="23" spans="1:35" ht="16.5" customHeight="1" x14ac:dyDescent="0.25">
      <c r="B23" t="s">
        <v>114</v>
      </c>
      <c r="H23" s="95"/>
      <c r="I23" s="25"/>
      <c r="J23" s="25"/>
      <c r="K23" s="11"/>
      <c r="L23" s="17" t="s">
        <v>85</v>
      </c>
      <c r="M23" s="17">
        <v>3</v>
      </c>
      <c r="N23" s="17">
        <v>5</v>
      </c>
      <c r="O23" s="17">
        <v>16</v>
      </c>
      <c r="P23" s="17">
        <v>4</v>
      </c>
      <c r="Q23" s="17">
        <v>2</v>
      </c>
      <c r="R23" s="22">
        <f>Q23/SUM(M23:Q23)+0.0000007</f>
        <v>6.6667366666666672E-2</v>
      </c>
      <c r="S23" s="11" t="s">
        <v>9</v>
      </c>
      <c r="T23" s="17">
        <v>7</v>
      </c>
      <c r="U23" s="21">
        <f t="shared" si="2"/>
        <v>0.10526335789473684</v>
      </c>
      <c r="V23" s="17" t="str">
        <f t="shared" si="3"/>
        <v>Arts et façonnage d'ouvrages d'art</v>
      </c>
      <c r="W23" s="41">
        <f t="shared" si="6"/>
        <v>1</v>
      </c>
      <c r="X23" s="41">
        <f t="shared" si="4"/>
        <v>1</v>
      </c>
      <c r="Y23" s="41">
        <f t="shared" si="5"/>
        <v>2</v>
      </c>
      <c r="Z23" s="41">
        <f t="shared" si="0"/>
        <v>13</v>
      </c>
      <c r="AA23" s="41">
        <f t="shared" si="1"/>
        <v>2</v>
      </c>
      <c r="AG23" s="25"/>
      <c r="AH23" s="25"/>
      <c r="AI23" s="25"/>
    </row>
    <row r="24" spans="1:35" ht="6.75" customHeight="1" x14ac:dyDescent="0.25">
      <c r="H24" s="95"/>
      <c r="I24" s="25"/>
      <c r="J24" s="25"/>
      <c r="K24" s="11"/>
      <c r="L24" s="17" t="s">
        <v>86</v>
      </c>
      <c r="M24" s="17">
        <v>1</v>
      </c>
      <c r="N24" s="17">
        <v>7</v>
      </c>
      <c r="O24" s="17">
        <v>13</v>
      </c>
      <c r="P24" s="17">
        <v>30</v>
      </c>
      <c r="Q24" s="17">
        <v>43</v>
      </c>
      <c r="R24" s="22">
        <f>Q24/SUM(M24:Q24)+0.0000008</f>
        <v>0.45744760851063831</v>
      </c>
      <c r="S24" s="11" t="s">
        <v>1</v>
      </c>
      <c r="T24" s="17">
        <v>8</v>
      </c>
      <c r="U24" s="21">
        <f t="shared" si="2"/>
        <v>8.6957021739130433E-2</v>
      </c>
      <c r="V24" s="17" t="str">
        <f t="shared" si="3"/>
        <v>Communication, média et multimédia</v>
      </c>
      <c r="W24" s="41">
        <f t="shared" si="6"/>
        <v>9</v>
      </c>
      <c r="X24" s="41">
        <f t="shared" si="4"/>
        <v>8</v>
      </c>
      <c r="Y24" s="41">
        <f t="shared" si="5"/>
        <v>2</v>
      </c>
      <c r="Z24" s="41">
        <f t="shared" si="0"/>
        <v>2</v>
      </c>
      <c r="AA24" s="41">
        <f t="shared" si="1"/>
        <v>2</v>
      </c>
      <c r="AG24" s="25"/>
      <c r="AH24" s="25"/>
      <c r="AI24" s="25"/>
    </row>
    <row r="25" spans="1:35" ht="12.75" customHeight="1" x14ac:dyDescent="0.25">
      <c r="A25" s="9" t="s">
        <v>36</v>
      </c>
      <c r="B25" s="12" t="s">
        <v>115</v>
      </c>
      <c r="G25" s="33"/>
      <c r="H25" s="95"/>
      <c r="I25" s="25"/>
      <c r="J25" s="25"/>
      <c r="K25" s="11"/>
      <c r="L25" s="17" t="s">
        <v>87</v>
      </c>
      <c r="M25" s="17">
        <v>1</v>
      </c>
      <c r="N25" s="17">
        <v>1</v>
      </c>
      <c r="O25" s="17">
        <v>4</v>
      </c>
      <c r="P25" s="17">
        <v>11</v>
      </c>
      <c r="Q25" s="17">
        <v>11</v>
      </c>
      <c r="R25" s="22">
        <f>Q25/SUM(M25:Q25)+0.0000009</f>
        <v>0.39285804285714288</v>
      </c>
      <c r="S25" s="11" t="s">
        <v>10</v>
      </c>
      <c r="T25" s="17">
        <v>9</v>
      </c>
      <c r="U25" s="21">
        <f t="shared" si="2"/>
        <v>7.0423635211267613E-2</v>
      </c>
      <c r="V25" s="17" t="str">
        <f t="shared" si="3"/>
        <v>Services à la personne et à la collectivité</v>
      </c>
      <c r="W25" s="41">
        <f t="shared" si="6"/>
        <v>28</v>
      </c>
      <c r="X25" s="41">
        <f t="shared" si="4"/>
        <v>9</v>
      </c>
      <c r="Y25" s="41">
        <f t="shared" si="5"/>
        <v>7</v>
      </c>
      <c r="Z25" s="41">
        <f t="shared" si="0"/>
        <v>22</v>
      </c>
      <c r="AA25" s="41">
        <f t="shared" si="1"/>
        <v>5</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2</v>
      </c>
      <c r="N26" s="17">
        <v>0</v>
      </c>
      <c r="O26" s="17">
        <v>1</v>
      </c>
      <c r="P26" s="17">
        <v>16</v>
      </c>
      <c r="Q26" s="17">
        <v>13</v>
      </c>
      <c r="R26" s="22">
        <f>Q26/SUM(M26:Q26)+0.000001</f>
        <v>0.40625099999999997</v>
      </c>
      <c r="S26" s="11" t="s">
        <v>11</v>
      </c>
      <c r="T26" s="17">
        <v>10</v>
      </c>
      <c r="U26" s="21">
        <f t="shared" si="2"/>
        <v>6.6667366666666672E-2</v>
      </c>
      <c r="V26" s="17" t="str">
        <f t="shared" si="3"/>
        <v>Hôtellerie-restauration, tourisme, loisirs et animation</v>
      </c>
      <c r="W26" s="41">
        <f t="shared" si="6"/>
        <v>3</v>
      </c>
      <c r="X26" s="41">
        <f t="shared" si="4"/>
        <v>5</v>
      </c>
      <c r="Y26" s="41">
        <f t="shared" si="5"/>
        <v>16</v>
      </c>
      <c r="Z26" s="41">
        <f t="shared" si="0"/>
        <v>4</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28</v>
      </c>
      <c r="N27" s="17">
        <v>9</v>
      </c>
      <c r="O27" s="17">
        <v>7</v>
      </c>
      <c r="P27" s="17">
        <v>22</v>
      </c>
      <c r="Q27" s="17">
        <v>5</v>
      </c>
      <c r="R27" s="22">
        <f>Q27/SUM(M27:Q27)+0.0000011</f>
        <v>7.0423635211267613E-2</v>
      </c>
      <c r="S27" s="11" t="s">
        <v>12</v>
      </c>
      <c r="T27" s="17">
        <v>11</v>
      </c>
      <c r="U27" s="21">
        <f t="shared" si="2"/>
        <v>5.4055454054054056E-2</v>
      </c>
      <c r="V27" s="17" t="str">
        <f t="shared" si="3"/>
        <v>Transport et logistique</v>
      </c>
      <c r="W27" s="41">
        <f t="shared" si="6"/>
        <v>8</v>
      </c>
      <c r="X27" s="41">
        <f t="shared" si="4"/>
        <v>6</v>
      </c>
      <c r="Y27" s="41">
        <f t="shared" si="5"/>
        <v>12</v>
      </c>
      <c r="Z27" s="41">
        <f t="shared" si="0"/>
        <v>9</v>
      </c>
      <c r="AA27" s="41">
        <f t="shared" si="1"/>
        <v>2</v>
      </c>
      <c r="AB27" s="17"/>
    </row>
    <row r="28" spans="1:35" s="5" customFormat="1" ht="14.25" customHeight="1" x14ac:dyDescent="0.25">
      <c r="C28" s="32"/>
      <c r="D28" s="32"/>
      <c r="E28" s="32"/>
      <c r="F28" s="32"/>
      <c r="G28" s="33"/>
      <c r="H28" s="33"/>
      <c r="K28" s="31"/>
      <c r="L28" s="17" t="s">
        <v>90</v>
      </c>
      <c r="M28" s="17">
        <v>8</v>
      </c>
      <c r="N28" s="17">
        <v>12</v>
      </c>
      <c r="O28" s="17">
        <v>2</v>
      </c>
      <c r="P28" s="17">
        <v>0</v>
      </c>
      <c r="Q28" s="17">
        <v>0</v>
      </c>
      <c r="R28" s="22">
        <f>Q28/SUM(M28:Q28)+0.0000012</f>
        <v>1.1999999999999999E-6</v>
      </c>
      <c r="S28" s="11" t="s">
        <v>13</v>
      </c>
      <c r="T28" s="17">
        <v>12</v>
      </c>
      <c r="U28" s="21">
        <f t="shared" si="2"/>
        <v>5.1282451282051278E-2</v>
      </c>
      <c r="V28" s="17" t="str">
        <f t="shared" si="3"/>
        <v>Commerce, vente et grande distribution</v>
      </c>
      <c r="W28" s="41">
        <f t="shared" si="6"/>
        <v>3</v>
      </c>
      <c r="X28" s="41">
        <f t="shared" si="4"/>
        <v>11</v>
      </c>
      <c r="Y28" s="41">
        <f t="shared" si="5"/>
        <v>12</v>
      </c>
      <c r="Z28" s="41">
        <f t="shared" si="0"/>
        <v>11</v>
      </c>
      <c r="AA28" s="41">
        <f t="shared" si="1"/>
        <v>2</v>
      </c>
      <c r="AB28" s="17"/>
    </row>
    <row r="29" spans="1:35" s="5" customFormat="1" ht="23.25" customHeight="1" x14ac:dyDescent="0.25">
      <c r="B29" s="31"/>
      <c r="C29" s="32"/>
      <c r="D29" s="32"/>
      <c r="E29" s="32"/>
      <c r="F29" s="32"/>
      <c r="G29" s="32"/>
      <c r="H29" s="38">
        <f>VLOOKUP(VLOOKUP(V17,$T$2:$U$15,2,FALSE),$L$32:$M$45,2,FALSE)/10</f>
        <v>2.4</v>
      </c>
      <c r="I29" s="39"/>
      <c r="K29" s="31"/>
      <c r="L29" s="17" t="s">
        <v>91</v>
      </c>
      <c r="M29" s="17">
        <v>2</v>
      </c>
      <c r="N29" s="17">
        <v>14</v>
      </c>
      <c r="O29" s="17">
        <v>8</v>
      </c>
      <c r="P29" s="17">
        <v>13</v>
      </c>
      <c r="Q29" s="17">
        <v>7</v>
      </c>
      <c r="R29" s="22">
        <f>Q29/SUM(M29:Q29)+0.0000013</f>
        <v>0.1590922090909091</v>
      </c>
      <c r="S29" s="11" t="s">
        <v>14</v>
      </c>
      <c r="T29" s="17">
        <v>13</v>
      </c>
      <c r="U29" s="21">
        <f t="shared" si="2"/>
        <v>1.1999999999999999E-6</v>
      </c>
      <c r="V29" s="17" t="str">
        <f t="shared" si="3"/>
        <v>Spectacle</v>
      </c>
      <c r="W29" s="41">
        <f t="shared" si="6"/>
        <v>8</v>
      </c>
      <c r="X29" s="41">
        <f t="shared" si="4"/>
        <v>12</v>
      </c>
      <c r="Y29" s="41">
        <f t="shared" si="5"/>
        <v>2</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2.2000000000000002</v>
      </c>
      <c r="I30" s="39"/>
      <c r="K30" s="31"/>
      <c r="L30" s="17" t="s">
        <v>92</v>
      </c>
      <c r="M30" s="17">
        <v>8</v>
      </c>
      <c r="N30" s="17">
        <v>6</v>
      </c>
      <c r="O30" s="17">
        <v>12</v>
      </c>
      <c r="P30" s="17">
        <v>9</v>
      </c>
      <c r="Q30" s="17">
        <v>2</v>
      </c>
      <c r="R30" s="22">
        <f>Q30/SUM(M30:Q30)+0.0000014</f>
        <v>5.4055454054054056E-2</v>
      </c>
      <c r="S30" s="11" t="s">
        <v>15</v>
      </c>
      <c r="T30" s="17">
        <v>14</v>
      </c>
      <c r="U30" s="21">
        <f t="shared" si="2"/>
        <v>9.9999999999999995E-8</v>
      </c>
      <c r="V30" s="17" t="str">
        <f t="shared" si="3"/>
        <v>Agriculture et pêche, espaces naturels et espaces verts, soins aux animaux</v>
      </c>
      <c r="W30" s="41">
        <f t="shared" si="6"/>
        <v>1</v>
      </c>
      <c r="X30" s="41">
        <f t="shared" si="4"/>
        <v>3</v>
      </c>
      <c r="Y30" s="41">
        <f t="shared" si="5"/>
        <v>17</v>
      </c>
      <c r="Z30" s="41">
        <f t="shared" si="0"/>
        <v>9</v>
      </c>
      <c r="AA30" s="41">
        <f t="shared" si="1"/>
        <v>0</v>
      </c>
      <c r="AB30" s="17"/>
    </row>
    <row r="31" spans="1:35" s="5" customFormat="1" ht="23.25" customHeight="1" x14ac:dyDescent="0.25">
      <c r="H31" s="38">
        <f t="shared" si="7"/>
        <v>1.8</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2.2999999999999998</v>
      </c>
      <c r="I32" s="39"/>
      <c r="L32" s="17" t="s">
        <v>79</v>
      </c>
      <c r="M32" s="17">
        <v>4</v>
      </c>
      <c r="N32" s="17"/>
      <c r="O32" s="17"/>
      <c r="P32" s="17"/>
      <c r="Q32" s="17"/>
      <c r="R32" s="17"/>
      <c r="S32" s="17"/>
      <c r="T32" s="17"/>
      <c r="U32" s="17"/>
      <c r="V32" s="17"/>
      <c r="W32" s="17"/>
      <c r="X32" s="17"/>
      <c r="Y32" s="17"/>
      <c r="Z32" s="17"/>
      <c r="AA32" s="17"/>
      <c r="AB32" s="17"/>
    </row>
    <row r="33" spans="2:28" s="5" customFormat="1" ht="23.25" customHeight="1" x14ac:dyDescent="0.25">
      <c r="H33" s="38">
        <f t="shared" si="7"/>
        <v>1.8</v>
      </c>
      <c r="I33" s="39"/>
      <c r="L33" s="17" t="s">
        <v>80</v>
      </c>
      <c r="M33" s="17">
        <v>14</v>
      </c>
      <c r="N33" s="17"/>
      <c r="O33" s="17"/>
      <c r="P33" s="17"/>
      <c r="Q33" s="17"/>
      <c r="R33" s="17"/>
      <c r="S33" s="17"/>
      <c r="T33" s="17"/>
      <c r="U33" s="17"/>
      <c r="V33" s="17"/>
      <c r="W33" s="17"/>
      <c r="X33" s="17"/>
      <c r="Y33" s="17"/>
      <c r="Z33" s="17"/>
      <c r="AA33" s="17"/>
      <c r="AB33" s="17"/>
    </row>
    <row r="34" spans="2:28" s="5" customFormat="1" ht="23.25" customHeight="1" x14ac:dyDescent="0.25">
      <c r="H34" s="38">
        <f t="shared" si="7"/>
        <v>0.9</v>
      </c>
      <c r="I34" s="39"/>
      <c r="L34" s="17" t="s">
        <v>81</v>
      </c>
      <c r="M34" s="17">
        <v>18</v>
      </c>
      <c r="N34" s="17"/>
      <c r="O34" s="17"/>
      <c r="P34" s="17"/>
      <c r="Q34" s="17"/>
      <c r="R34" s="17"/>
      <c r="S34" s="17"/>
      <c r="T34" s="17"/>
      <c r="U34" s="17"/>
      <c r="V34" s="17"/>
      <c r="W34" s="17"/>
      <c r="X34" s="17"/>
      <c r="Y34" s="17"/>
      <c r="Z34" s="17"/>
      <c r="AA34" s="17"/>
      <c r="AB34" s="17"/>
    </row>
    <row r="35" spans="2:28" s="5" customFormat="1" ht="23.25" customHeight="1" x14ac:dyDescent="0.25">
      <c r="H35" s="38">
        <f t="shared" si="7"/>
        <v>1.4</v>
      </c>
      <c r="I35" s="39"/>
      <c r="L35" s="17" t="s">
        <v>82</v>
      </c>
      <c r="M35" s="17">
        <v>6</v>
      </c>
      <c r="N35" s="17"/>
      <c r="O35" s="17"/>
      <c r="P35" s="17"/>
      <c r="Q35" s="17"/>
      <c r="R35" s="17"/>
      <c r="S35" s="17"/>
      <c r="T35" s="17"/>
      <c r="U35" s="17"/>
      <c r="V35" s="17"/>
      <c r="W35" s="17"/>
      <c r="X35" s="17"/>
      <c r="Y35" s="17"/>
      <c r="Z35" s="17"/>
      <c r="AA35" s="17"/>
      <c r="AB35" s="17"/>
    </row>
    <row r="36" spans="2:28" s="5" customFormat="1" ht="23.25" customHeight="1" x14ac:dyDescent="0.25">
      <c r="H36" s="38">
        <f t="shared" si="7"/>
        <v>0.7</v>
      </c>
      <c r="I36" s="40"/>
      <c r="L36" s="17" t="s">
        <v>83</v>
      </c>
      <c r="M36" s="17">
        <v>7</v>
      </c>
      <c r="N36" s="17"/>
      <c r="O36" s="17"/>
      <c r="P36" s="17"/>
      <c r="Q36" s="17"/>
      <c r="R36" s="17"/>
      <c r="S36" s="17"/>
      <c r="T36" s="17"/>
      <c r="U36" s="17"/>
      <c r="V36" s="17"/>
      <c r="W36" s="17"/>
      <c r="X36" s="17"/>
      <c r="Y36" s="17"/>
      <c r="Z36" s="17"/>
      <c r="AA36" s="17"/>
      <c r="AB36" s="17"/>
    </row>
    <row r="37" spans="2:28" s="5" customFormat="1" ht="23.25" customHeight="1" x14ac:dyDescent="0.25">
      <c r="H37" s="38">
        <f t="shared" si="7"/>
        <v>0.4</v>
      </c>
      <c r="I37" s="40"/>
      <c r="L37" s="17" t="s">
        <v>84</v>
      </c>
      <c r="M37" s="17">
        <v>24</v>
      </c>
      <c r="N37" s="17"/>
      <c r="O37" s="17"/>
      <c r="P37" s="17"/>
      <c r="Q37" s="17"/>
      <c r="R37" s="17"/>
      <c r="S37" s="17"/>
      <c r="T37" s="17"/>
      <c r="U37" s="17"/>
      <c r="V37" s="17"/>
      <c r="W37" s="17"/>
      <c r="X37" s="17"/>
      <c r="Y37" s="17"/>
      <c r="Z37" s="17"/>
      <c r="AA37" s="17"/>
      <c r="AB37" s="17"/>
    </row>
    <row r="38" spans="2:28" s="5" customFormat="1" ht="23.25" customHeight="1" x14ac:dyDescent="0.25">
      <c r="H38" s="38">
        <f t="shared" si="7"/>
        <v>1</v>
      </c>
      <c r="I38" s="39"/>
      <c r="L38" s="17" t="s">
        <v>85</v>
      </c>
      <c r="M38" s="17">
        <v>10</v>
      </c>
      <c r="N38" s="17"/>
      <c r="O38" s="17"/>
      <c r="P38" s="17"/>
      <c r="Q38" s="17"/>
      <c r="R38" s="17"/>
      <c r="S38" s="17"/>
      <c r="T38" s="17"/>
      <c r="U38" s="17"/>
      <c r="V38" s="17"/>
      <c r="W38" s="17"/>
      <c r="X38" s="17"/>
      <c r="Y38" s="17"/>
      <c r="Z38" s="17"/>
      <c r="AA38" s="17"/>
      <c r="AB38" s="17"/>
    </row>
    <row r="39" spans="2:28" s="5" customFormat="1" ht="23.25" customHeight="1" x14ac:dyDescent="0.25">
      <c r="H39" s="38">
        <f t="shared" si="7"/>
        <v>1.1000000000000001</v>
      </c>
      <c r="I39" s="39"/>
      <c r="L39" s="17" t="s">
        <v>86</v>
      </c>
      <c r="M39" s="17">
        <v>22</v>
      </c>
      <c r="N39" s="17"/>
      <c r="O39" s="17"/>
      <c r="P39" s="17"/>
      <c r="Q39" s="17"/>
      <c r="R39" s="17"/>
      <c r="S39" s="17"/>
      <c r="T39" s="17"/>
      <c r="U39" s="17"/>
      <c r="V39" s="17"/>
      <c r="W39" s="17"/>
      <c r="X39" s="17"/>
      <c r="Y39" s="17"/>
      <c r="Z39" s="17"/>
      <c r="AA39" s="17"/>
      <c r="AB39" s="17"/>
    </row>
    <row r="40" spans="2:28" s="5" customFormat="1" ht="23.25" customHeight="1" x14ac:dyDescent="0.25">
      <c r="H40" s="38">
        <f t="shared" si="7"/>
        <v>0.6</v>
      </c>
      <c r="I40" s="39"/>
      <c r="L40" s="17" t="s">
        <v>87</v>
      </c>
      <c r="M40" s="17">
        <v>23</v>
      </c>
      <c r="N40" s="17"/>
      <c r="O40" s="17"/>
      <c r="P40" s="17"/>
      <c r="Q40" s="17"/>
      <c r="R40" s="17"/>
      <c r="S40" s="17"/>
      <c r="T40" s="17"/>
      <c r="U40" s="17"/>
      <c r="V40" s="17"/>
      <c r="W40" s="17"/>
      <c r="X40" s="17"/>
      <c r="Y40" s="17"/>
      <c r="Z40" s="17"/>
      <c r="AA40" s="17"/>
      <c r="AB40" s="17"/>
    </row>
    <row r="41" spans="2:28" s="5" customFormat="1" ht="23.25" customHeight="1" x14ac:dyDescent="0.25">
      <c r="H41" s="38">
        <f t="shared" si="7"/>
        <v>-1.1000000000000001</v>
      </c>
      <c r="I41" s="39"/>
      <c r="L41" s="17" t="s">
        <v>88</v>
      </c>
      <c r="M41" s="17">
        <v>18</v>
      </c>
      <c r="N41" s="17"/>
      <c r="O41" s="17"/>
      <c r="P41" s="17"/>
      <c r="Q41" s="17"/>
      <c r="R41" s="17"/>
      <c r="S41" s="17"/>
      <c r="T41" s="17"/>
      <c r="U41" s="17"/>
      <c r="V41" s="17"/>
      <c r="W41" s="17"/>
      <c r="X41" s="17"/>
      <c r="Y41" s="17"/>
      <c r="Z41" s="17"/>
      <c r="AA41" s="17"/>
      <c r="AB41" s="17"/>
    </row>
    <row r="42" spans="2:28" s="5" customFormat="1" ht="23.25" customHeight="1" x14ac:dyDescent="0.25">
      <c r="H42" s="38">
        <f t="shared" si="7"/>
        <v>0.4</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-11</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9</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Construction, bâtiment et travaux publics, de  fortes tensions (indicateur supérieur à 2) sont observées dans 21 métiers. À l'inverse, 2 métiers ne semblent pas du tout en tension (indicateur inférieur à -1). Dans ce domaine, l'indicateur de tension est de 2,4.</v>
      </c>
      <c r="C45" s="96"/>
      <c r="D45" s="96"/>
      <c r="E45" s="96"/>
      <c r="F45" s="96"/>
      <c r="G45" s="96"/>
      <c r="H45" s="96"/>
      <c r="J45" s="36"/>
      <c r="K45" s="36"/>
      <c r="L45" s="17" t="s">
        <v>92</v>
      </c>
      <c r="M45" s="17">
        <v>11</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Département de la Manche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210</v>
      </c>
      <c r="C51" s="60">
        <v>2</v>
      </c>
      <c r="D51" s="60">
        <v>2</v>
      </c>
      <c r="E51" s="60">
        <v>1</v>
      </c>
      <c r="F51" s="60">
        <v>5</v>
      </c>
      <c r="G51" s="60">
        <v>4</v>
      </c>
      <c r="H51" s="60">
        <v>4</v>
      </c>
      <c r="L51" s="17"/>
      <c r="M51" s="17"/>
      <c r="N51" s="17"/>
      <c r="O51" s="17"/>
      <c r="P51" s="17"/>
      <c r="Q51" s="17"/>
    </row>
    <row r="52" spans="1:17" ht="24.75" customHeight="1" x14ac:dyDescent="0.25">
      <c r="A52" s="57" t="s">
        <v>27</v>
      </c>
      <c r="B52" s="61" t="s">
        <v>166</v>
      </c>
      <c r="C52" s="62">
        <v>5</v>
      </c>
      <c r="D52" s="62">
        <v>3</v>
      </c>
      <c r="E52" s="62">
        <v>1</v>
      </c>
      <c r="F52" s="62">
        <v>5</v>
      </c>
      <c r="G52" s="62">
        <v>5</v>
      </c>
      <c r="H52" s="62">
        <v>4</v>
      </c>
      <c r="L52" s="17"/>
      <c r="M52" s="17"/>
      <c r="N52" s="17"/>
      <c r="O52" s="17"/>
      <c r="P52" s="17"/>
      <c r="Q52" s="17"/>
    </row>
    <row r="53" spans="1:17" ht="24.75" customHeight="1" x14ac:dyDescent="0.25">
      <c r="A53" s="57" t="s">
        <v>25</v>
      </c>
      <c r="B53" s="61" t="s">
        <v>139</v>
      </c>
      <c r="C53" s="62">
        <v>5</v>
      </c>
      <c r="D53" s="62">
        <v>2</v>
      </c>
      <c r="E53" s="62">
        <v>1</v>
      </c>
      <c r="F53" s="62">
        <v>5</v>
      </c>
      <c r="G53" s="62">
        <v>4</v>
      </c>
      <c r="H53" s="62">
        <v>4</v>
      </c>
      <c r="L53" s="17"/>
      <c r="M53" s="17"/>
      <c r="N53" s="17"/>
      <c r="O53" s="17"/>
      <c r="P53" s="17"/>
      <c r="Q53" s="17"/>
    </row>
    <row r="54" spans="1:17" ht="24.75" customHeight="1" x14ac:dyDescent="0.25">
      <c r="A54" s="57" t="s">
        <v>24</v>
      </c>
      <c r="B54" s="61" t="s">
        <v>202</v>
      </c>
      <c r="C54" s="62">
        <v>5</v>
      </c>
      <c r="D54" s="62">
        <v>5</v>
      </c>
      <c r="E54" s="62">
        <v>2</v>
      </c>
      <c r="F54" s="62">
        <v>5</v>
      </c>
      <c r="G54" s="62">
        <v>3</v>
      </c>
      <c r="H54" s="62">
        <v>2</v>
      </c>
      <c r="L54" s="17"/>
      <c r="M54" s="17"/>
      <c r="N54" s="17"/>
      <c r="O54" s="17"/>
      <c r="P54" s="17"/>
      <c r="Q54" s="17"/>
    </row>
    <row r="55" spans="1:17" ht="24.75" customHeight="1" x14ac:dyDescent="0.25">
      <c r="A55" s="57" t="s">
        <v>23</v>
      </c>
      <c r="B55" s="61" t="s">
        <v>168</v>
      </c>
      <c r="C55" s="62">
        <v>5</v>
      </c>
      <c r="D55" s="62">
        <v>2</v>
      </c>
      <c r="E55" s="62">
        <v>1</v>
      </c>
      <c r="F55" s="62">
        <v>4</v>
      </c>
      <c r="G55" s="62">
        <v>4</v>
      </c>
      <c r="H55" s="62">
        <v>3</v>
      </c>
      <c r="L55" s="17"/>
      <c r="M55" s="17"/>
      <c r="N55" s="17"/>
      <c r="O55" s="17"/>
      <c r="P55" s="17"/>
      <c r="Q55" s="17"/>
    </row>
    <row r="56" spans="1:17" ht="24.75" customHeight="1" x14ac:dyDescent="0.25">
      <c r="A56" s="57" t="s">
        <v>22</v>
      </c>
      <c r="B56" s="61" t="s">
        <v>165</v>
      </c>
      <c r="C56" s="62">
        <v>5</v>
      </c>
      <c r="D56" s="62">
        <v>1</v>
      </c>
      <c r="E56" s="62">
        <v>2</v>
      </c>
      <c r="F56" s="62">
        <v>3</v>
      </c>
      <c r="G56" s="62">
        <v>5</v>
      </c>
      <c r="H56" s="62">
        <v>4</v>
      </c>
      <c r="L56" s="17"/>
      <c r="M56" s="17"/>
      <c r="N56" s="17"/>
      <c r="O56" s="17"/>
      <c r="P56" s="17"/>
      <c r="Q56" s="17"/>
    </row>
    <row r="57" spans="1:17" ht="24.75" customHeight="1" x14ac:dyDescent="0.25">
      <c r="A57" s="57" t="s">
        <v>21</v>
      </c>
      <c r="B57" s="61" t="s">
        <v>212</v>
      </c>
      <c r="C57" s="62">
        <v>5</v>
      </c>
      <c r="D57" s="62">
        <v>1</v>
      </c>
      <c r="E57" s="62">
        <v>1</v>
      </c>
      <c r="F57" s="62">
        <v>3</v>
      </c>
      <c r="G57" s="62">
        <v>2</v>
      </c>
      <c r="H57" s="62">
        <v>1</v>
      </c>
      <c r="L57" s="17"/>
      <c r="M57" s="17"/>
      <c r="N57" s="17"/>
      <c r="O57" s="17"/>
      <c r="P57" s="17"/>
      <c r="Q57" s="17"/>
    </row>
    <row r="58" spans="1:17" ht="24.75" customHeight="1" x14ac:dyDescent="0.25">
      <c r="A58" s="57" t="s">
        <v>20</v>
      </c>
      <c r="B58" s="61" t="s">
        <v>185</v>
      </c>
      <c r="C58" s="62">
        <v>3</v>
      </c>
      <c r="D58" s="62">
        <v>3</v>
      </c>
      <c r="E58" s="62">
        <v>3</v>
      </c>
      <c r="F58" s="62">
        <v>5</v>
      </c>
      <c r="G58" s="62">
        <v>5</v>
      </c>
      <c r="H58" s="62">
        <v>2</v>
      </c>
      <c r="L58" s="17"/>
      <c r="M58" s="17"/>
      <c r="N58" s="17"/>
      <c r="O58" s="17"/>
      <c r="P58" s="17"/>
      <c r="Q58" s="17"/>
    </row>
    <row r="59" spans="1:17" ht="24.75" customHeight="1" x14ac:dyDescent="0.25">
      <c r="A59" s="57" t="s">
        <v>19</v>
      </c>
      <c r="B59" s="61" t="s">
        <v>187</v>
      </c>
      <c r="C59" s="62">
        <v>5</v>
      </c>
      <c r="D59" s="62">
        <v>4</v>
      </c>
      <c r="E59" s="62">
        <v>3</v>
      </c>
      <c r="F59" s="62">
        <v>5</v>
      </c>
      <c r="G59" s="62">
        <v>3</v>
      </c>
      <c r="H59" s="62">
        <v>3</v>
      </c>
      <c r="L59" s="17"/>
      <c r="M59" s="17"/>
      <c r="N59" s="17"/>
      <c r="O59" s="17"/>
      <c r="P59" s="17"/>
      <c r="Q59" s="17"/>
    </row>
    <row r="60" spans="1:17" ht="24.75" customHeight="1" x14ac:dyDescent="0.25">
      <c r="A60" s="57" t="s">
        <v>18</v>
      </c>
      <c r="B60" s="61" t="s">
        <v>226</v>
      </c>
      <c r="C60" s="62">
        <v>4</v>
      </c>
      <c r="D60" s="62">
        <v>1</v>
      </c>
      <c r="E60" s="62">
        <v>1</v>
      </c>
      <c r="F60" s="62">
        <v>5</v>
      </c>
      <c r="G60" s="62">
        <v>4</v>
      </c>
      <c r="H60" s="62">
        <v>1</v>
      </c>
      <c r="L60" s="17"/>
      <c r="M60" s="17"/>
      <c r="N60" s="17"/>
      <c r="O60" s="17"/>
      <c r="P60" s="17"/>
      <c r="Q60" s="17"/>
    </row>
    <row r="61" spans="1:17" ht="24.75" customHeight="1" x14ac:dyDescent="0.25">
      <c r="A61" s="57" t="s">
        <v>97</v>
      </c>
      <c r="B61" s="61" t="s">
        <v>172</v>
      </c>
      <c r="C61" s="62">
        <v>5</v>
      </c>
      <c r="D61" s="62">
        <v>2</v>
      </c>
      <c r="E61" s="62">
        <v>3</v>
      </c>
      <c r="F61" s="62">
        <v>5</v>
      </c>
      <c r="G61" s="62">
        <v>4</v>
      </c>
      <c r="H61" s="62">
        <v>4</v>
      </c>
      <c r="L61" s="17"/>
      <c r="M61" s="17"/>
      <c r="N61" s="17"/>
      <c r="O61" s="17"/>
      <c r="P61" s="17"/>
      <c r="Q61" s="17"/>
    </row>
    <row r="62" spans="1:17" ht="24.75" customHeight="1" x14ac:dyDescent="0.25">
      <c r="A62" s="57" t="s">
        <v>98</v>
      </c>
      <c r="B62" s="61" t="s">
        <v>207</v>
      </c>
      <c r="C62" s="62">
        <v>5</v>
      </c>
      <c r="D62" s="62">
        <v>3</v>
      </c>
      <c r="E62" s="62">
        <v>3</v>
      </c>
      <c r="F62" s="62">
        <v>5</v>
      </c>
      <c r="G62" s="62">
        <v>4</v>
      </c>
      <c r="H62" s="62">
        <v>2</v>
      </c>
      <c r="L62" s="17"/>
      <c r="M62" s="17"/>
      <c r="N62" s="17"/>
      <c r="O62" s="17"/>
      <c r="P62" s="17"/>
      <c r="Q62" s="17"/>
    </row>
    <row r="63" spans="1:17" ht="24.75" customHeight="1" x14ac:dyDescent="0.25">
      <c r="A63" s="57" t="s">
        <v>99</v>
      </c>
      <c r="B63" s="61" t="s">
        <v>314</v>
      </c>
      <c r="C63" s="62">
        <v>5</v>
      </c>
      <c r="D63" s="62">
        <v>3</v>
      </c>
      <c r="E63" s="62">
        <v>1</v>
      </c>
      <c r="F63" s="62">
        <v>5</v>
      </c>
      <c r="G63" s="62">
        <v>3</v>
      </c>
      <c r="H63" s="62">
        <v>5</v>
      </c>
      <c r="L63" s="17"/>
      <c r="M63" s="17"/>
      <c r="N63" s="17"/>
      <c r="O63" s="17"/>
      <c r="P63" s="17"/>
      <c r="Q63" s="17"/>
    </row>
    <row r="64" spans="1:17" ht="24.75" customHeight="1" x14ac:dyDescent="0.25">
      <c r="A64" s="57" t="s">
        <v>100</v>
      </c>
      <c r="B64" s="61" t="s">
        <v>252</v>
      </c>
      <c r="C64" s="62">
        <v>5</v>
      </c>
      <c r="D64" s="62">
        <v>5</v>
      </c>
      <c r="E64" s="62">
        <v>3</v>
      </c>
      <c r="F64" s="62">
        <v>5</v>
      </c>
      <c r="G64" s="62">
        <v>5</v>
      </c>
      <c r="H64" s="62">
        <v>5</v>
      </c>
      <c r="L64" s="17"/>
      <c r="M64" s="17"/>
      <c r="N64" s="17"/>
      <c r="O64" s="17"/>
      <c r="P64" s="17"/>
      <c r="Q64" s="17"/>
    </row>
    <row r="65" spans="1:35" ht="24.75" customHeight="1" x14ac:dyDescent="0.25">
      <c r="A65" s="57" t="s">
        <v>101</v>
      </c>
      <c r="B65" s="61" t="s">
        <v>211</v>
      </c>
      <c r="C65" s="62">
        <v>5</v>
      </c>
      <c r="D65" s="62">
        <v>3</v>
      </c>
      <c r="E65" s="62">
        <v>1</v>
      </c>
      <c r="F65" s="62">
        <v>5</v>
      </c>
      <c r="G65" s="62">
        <v>5</v>
      </c>
      <c r="H65" s="62">
        <v>3</v>
      </c>
      <c r="L65" s="17"/>
      <c r="M65" s="17"/>
      <c r="N65" s="17"/>
      <c r="O65" s="17"/>
      <c r="P65" s="17"/>
      <c r="Q65" s="17"/>
    </row>
    <row r="66" spans="1:35" ht="24.75" customHeight="1" x14ac:dyDescent="0.25">
      <c r="A66" s="57" t="s">
        <v>102</v>
      </c>
      <c r="B66" s="61" t="s">
        <v>93</v>
      </c>
      <c r="C66" s="62">
        <v>5</v>
      </c>
      <c r="D66" s="62">
        <v>2</v>
      </c>
      <c r="E66" s="62">
        <v>1</v>
      </c>
      <c r="F66" s="62">
        <v>3</v>
      </c>
      <c r="G66" s="62">
        <v>4</v>
      </c>
      <c r="H66" s="62">
        <v>4</v>
      </c>
      <c r="L66" s="17"/>
      <c r="M66" s="17"/>
      <c r="N66" s="17"/>
      <c r="O66" s="17"/>
      <c r="P66" s="17"/>
      <c r="Q66" s="17"/>
    </row>
    <row r="67" spans="1:35" ht="24.75" customHeight="1" x14ac:dyDescent="0.25">
      <c r="A67" s="57" t="s">
        <v>103</v>
      </c>
      <c r="B67" s="61" t="s">
        <v>170</v>
      </c>
      <c r="C67" s="62">
        <v>5</v>
      </c>
      <c r="D67" s="62">
        <v>2</v>
      </c>
      <c r="E67" s="62">
        <v>2</v>
      </c>
      <c r="F67" s="62">
        <v>5</v>
      </c>
      <c r="G67" s="72">
        <v>4</v>
      </c>
      <c r="H67" s="62">
        <v>4</v>
      </c>
      <c r="L67" s="17"/>
      <c r="M67" s="17"/>
      <c r="N67" s="17"/>
      <c r="O67" s="17"/>
      <c r="P67" s="17"/>
      <c r="Q67" s="17"/>
    </row>
    <row r="68" spans="1:35" ht="24.75" customHeight="1" x14ac:dyDescent="0.25">
      <c r="A68" s="57" t="s">
        <v>104</v>
      </c>
      <c r="B68" s="61" t="s">
        <v>248</v>
      </c>
      <c r="C68" s="62">
        <v>5</v>
      </c>
      <c r="D68" s="62">
        <v>2</v>
      </c>
      <c r="E68" s="62">
        <v>1</v>
      </c>
      <c r="F68" s="62">
        <v>4</v>
      </c>
      <c r="G68" s="62">
        <v>4</v>
      </c>
      <c r="H68" s="62">
        <v>3</v>
      </c>
      <c r="L68" s="17"/>
      <c r="M68" s="17"/>
      <c r="N68" s="17"/>
      <c r="O68" s="17"/>
      <c r="P68" s="17"/>
      <c r="Q68" s="17"/>
    </row>
    <row r="69" spans="1:35" ht="24.75" customHeight="1" x14ac:dyDescent="0.25">
      <c r="A69" s="57" t="s">
        <v>105</v>
      </c>
      <c r="B69" s="61" t="s">
        <v>249</v>
      </c>
      <c r="C69" s="62">
        <v>5</v>
      </c>
      <c r="D69" s="62">
        <v>5</v>
      </c>
      <c r="E69" s="62">
        <v>3</v>
      </c>
      <c r="F69" s="62">
        <v>4</v>
      </c>
      <c r="G69" s="62">
        <v>2</v>
      </c>
      <c r="H69" s="62">
        <v>3</v>
      </c>
      <c r="L69" s="17"/>
      <c r="M69" s="17"/>
      <c r="N69" s="17"/>
      <c r="O69" s="17"/>
      <c r="P69" s="17"/>
      <c r="Q69" s="17"/>
    </row>
    <row r="70" spans="1:35" ht="24.75" customHeight="1" x14ac:dyDescent="0.25">
      <c r="A70" s="57" t="s">
        <v>106</v>
      </c>
      <c r="B70" s="61" t="s">
        <v>305</v>
      </c>
      <c r="C70" s="62">
        <v>5</v>
      </c>
      <c r="D70" s="62">
        <v>4</v>
      </c>
      <c r="E70" s="62">
        <v>4</v>
      </c>
      <c r="F70" s="62">
        <v>5</v>
      </c>
      <c r="G70" s="62">
        <v>4</v>
      </c>
      <c r="H70" s="62">
        <v>3</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Département de la Manche</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98" si="8">M79</f>
        <v xml:space="preserve">Intervention technique qualité en mécanique et travail des métaux </v>
      </c>
      <c r="C79" s="63">
        <f>IF(N79=". ",0,IF(AND(N79&gt;0,N79&lt;5),"ND",N79))</f>
        <v>15</v>
      </c>
      <c r="D79" s="58">
        <f>IF(O79=". ",0,IF(AND(O79&gt;0,O79&lt;5),"ND",O79))</f>
        <v>26</v>
      </c>
      <c r="E79" s="64">
        <f t="shared" ref="E79:E98" si="9">IF(P79=". ",0,P79)</f>
        <v>107</v>
      </c>
      <c r="F79" s="65">
        <f>IF(OR(R79=0,R79=". "),"-",IF(P79=". ",0,P79)/R79-1)</f>
        <v>0.44594594594594605</v>
      </c>
      <c r="G79" s="58">
        <f>IF(Q79=". ",0,Q79)</f>
        <v>7</v>
      </c>
      <c r="H79" s="66">
        <f>IF(OR(S79=0,S79=". "),"-",IF(P79=". ",0,P79)/S79)</f>
        <v>3.1470588235294117</v>
      </c>
      <c r="I79"/>
      <c r="J79"/>
      <c r="K79"/>
      <c r="M79" s="17" t="s">
        <v>210</v>
      </c>
      <c r="N79" s="17">
        <v>15</v>
      </c>
      <c r="O79" s="17">
        <v>26</v>
      </c>
      <c r="P79" s="17">
        <v>107</v>
      </c>
      <c r="Q79" s="17">
        <v>7</v>
      </c>
      <c r="R79" s="17">
        <v>74</v>
      </c>
      <c r="S79" s="17">
        <v>34</v>
      </c>
      <c r="AC79" s="5"/>
      <c r="AD79" s="5"/>
      <c r="AE79" s="5"/>
      <c r="AF79" s="5"/>
      <c r="AG79"/>
      <c r="AH79"/>
      <c r="AI79"/>
    </row>
    <row r="80" spans="1:35" s="17" customFormat="1" ht="24.75" customHeight="1" x14ac:dyDescent="0.25">
      <c r="A80" s="57" t="s">
        <v>27</v>
      </c>
      <c r="B80" s="61" t="str">
        <f t="shared" si="8"/>
        <v xml:space="preserve">Direction de chantier du BTP </v>
      </c>
      <c r="C80" s="67">
        <f t="shared" ref="C80:D98" si="10">IF(N80=". ",0,IF(AND(N80&gt;0,N80&lt;5),"ND",N80))</f>
        <v>14</v>
      </c>
      <c r="D80" s="68">
        <f t="shared" si="10"/>
        <v>24</v>
      </c>
      <c r="E80" s="69">
        <f t="shared" si="9"/>
        <v>211</v>
      </c>
      <c r="F80" s="70">
        <f t="shared" ref="F80:F98" si="11">IF(OR(R80=0,R80=". "),"-",IF(P80=". ",0,P80)/R80-1)</f>
        <v>0.80341880341880345</v>
      </c>
      <c r="G80" s="68">
        <f t="shared" ref="G80:G98" si="12">IF(Q80=". ",0,Q80)</f>
        <v>8</v>
      </c>
      <c r="H80" s="71">
        <f t="shared" ref="H80:H98" si="13">IF(OR(S80=0,S80=". "),"-",IF(P80=". ",0,P80)/S80)</f>
        <v>4.7954545454545459</v>
      </c>
      <c r="I80"/>
      <c r="J80"/>
      <c r="K80"/>
      <c r="M80" s="17" t="s">
        <v>166</v>
      </c>
      <c r="N80" s="17">
        <v>14</v>
      </c>
      <c r="O80" s="17">
        <v>24</v>
      </c>
      <c r="P80" s="17">
        <v>211</v>
      </c>
      <c r="Q80" s="17">
        <v>8</v>
      </c>
      <c r="R80" s="17">
        <v>117</v>
      </c>
      <c r="S80" s="17">
        <v>44</v>
      </c>
      <c r="AC80" s="5"/>
      <c r="AD80" s="5"/>
      <c r="AE80" s="5"/>
      <c r="AF80" s="5"/>
      <c r="AG80"/>
      <c r="AH80"/>
      <c r="AI80"/>
    </row>
    <row r="81" spans="1:35" s="17" customFormat="1" ht="24.75" customHeight="1" x14ac:dyDescent="0.25">
      <c r="A81" s="57" t="s">
        <v>25</v>
      </c>
      <c r="B81" s="61" t="str">
        <f t="shared" si="8"/>
        <v xml:space="preserve">Ingénierie et études du BTP </v>
      </c>
      <c r="C81" s="67">
        <f t="shared" si="10"/>
        <v>33</v>
      </c>
      <c r="D81" s="68">
        <f t="shared" si="10"/>
        <v>49</v>
      </c>
      <c r="E81" s="69">
        <f t="shared" si="9"/>
        <v>200</v>
      </c>
      <c r="F81" s="70">
        <f t="shared" si="11"/>
        <v>1.2988505747126435</v>
      </c>
      <c r="G81" s="68">
        <f t="shared" si="12"/>
        <v>17</v>
      </c>
      <c r="H81" s="71">
        <f t="shared" si="13"/>
        <v>2.7777777777777777</v>
      </c>
      <c r="I81"/>
      <c r="J81"/>
      <c r="K81"/>
      <c r="M81" s="17" t="s">
        <v>139</v>
      </c>
      <c r="N81" s="17">
        <v>33</v>
      </c>
      <c r="O81" s="17">
        <v>49</v>
      </c>
      <c r="P81" s="17">
        <v>200</v>
      </c>
      <c r="Q81" s="17">
        <v>17</v>
      </c>
      <c r="R81" s="17">
        <v>87</v>
      </c>
      <c r="S81" s="17">
        <v>72</v>
      </c>
      <c r="AC81" s="5"/>
      <c r="AD81" s="5"/>
      <c r="AE81" s="5"/>
      <c r="AF81" s="5"/>
      <c r="AG81"/>
      <c r="AH81"/>
      <c r="AI81"/>
    </row>
    <row r="82" spans="1:35" s="17" customFormat="1" ht="24.75" customHeight="1" x14ac:dyDescent="0.25">
      <c r="A82" s="57" t="s">
        <v>24</v>
      </c>
      <c r="B82" s="61" t="str">
        <f t="shared" si="8"/>
        <v xml:space="preserve">Conduite d'équipement d'usinage </v>
      </c>
      <c r="C82" s="67">
        <f t="shared" si="10"/>
        <v>15</v>
      </c>
      <c r="D82" s="68">
        <f t="shared" si="10"/>
        <v>36</v>
      </c>
      <c r="E82" s="69">
        <f t="shared" si="9"/>
        <v>452</v>
      </c>
      <c r="F82" s="70">
        <f t="shared" si="11"/>
        <v>1.6588235294117646</v>
      </c>
      <c r="G82" s="68">
        <f t="shared" si="12"/>
        <v>31</v>
      </c>
      <c r="H82" s="71">
        <f t="shared" si="13"/>
        <v>6.6470588235294121</v>
      </c>
      <c r="I82"/>
      <c r="J82"/>
      <c r="K82"/>
      <c r="M82" s="17" t="s">
        <v>202</v>
      </c>
      <c r="N82" s="17">
        <v>15</v>
      </c>
      <c r="O82" s="17">
        <v>36</v>
      </c>
      <c r="P82" s="17">
        <v>452</v>
      </c>
      <c r="Q82" s="17">
        <v>31</v>
      </c>
      <c r="R82" s="17">
        <v>170</v>
      </c>
      <c r="S82" s="17">
        <v>68</v>
      </c>
      <c r="AC82" s="5"/>
      <c r="AD82" s="5"/>
      <c r="AE82" s="5"/>
      <c r="AF82" s="5"/>
      <c r="AG82"/>
      <c r="AH82"/>
      <c r="AI82"/>
    </row>
    <row r="83" spans="1:35" s="17" customFormat="1" ht="24.75" customHeight="1" x14ac:dyDescent="0.25">
      <c r="A83" s="57" t="s">
        <v>23</v>
      </c>
      <c r="B83" s="61" t="str">
        <f t="shared" si="8"/>
        <v xml:space="preserve">Installation et maintenance d'équipements industriels et d'exploitation </v>
      </c>
      <c r="C83" s="67">
        <f t="shared" si="10"/>
        <v>47</v>
      </c>
      <c r="D83" s="68">
        <f t="shared" si="10"/>
        <v>92</v>
      </c>
      <c r="E83" s="69">
        <f t="shared" si="9"/>
        <v>830</v>
      </c>
      <c r="F83" s="70">
        <f t="shared" si="11"/>
        <v>0.79653679653679643</v>
      </c>
      <c r="G83" s="68">
        <f t="shared" si="12"/>
        <v>44</v>
      </c>
      <c r="H83" s="71">
        <f t="shared" si="13"/>
        <v>5.2866242038216562</v>
      </c>
      <c r="I83"/>
      <c r="J83"/>
      <c r="K83"/>
      <c r="M83" s="17" t="s">
        <v>168</v>
      </c>
      <c r="N83" s="17">
        <v>47</v>
      </c>
      <c r="O83" s="17">
        <v>92</v>
      </c>
      <c r="P83" s="17">
        <v>830</v>
      </c>
      <c r="Q83" s="17">
        <v>44</v>
      </c>
      <c r="R83" s="17">
        <v>462</v>
      </c>
      <c r="S83" s="17">
        <v>157</v>
      </c>
      <c r="AC83" s="5"/>
      <c r="AD83" s="5"/>
      <c r="AE83" s="5"/>
      <c r="AF83" s="5"/>
      <c r="AG83"/>
      <c r="AH83"/>
      <c r="AI83"/>
    </row>
    <row r="84" spans="1:35" s="17" customFormat="1" ht="24.75" customHeight="1" x14ac:dyDescent="0.25">
      <c r="A84" s="57" t="s">
        <v>22</v>
      </c>
      <c r="B84" s="61" t="str">
        <f t="shared" si="8"/>
        <v xml:space="preserve">Dessin BTP </v>
      </c>
      <c r="C84" s="67">
        <f t="shared" si="10"/>
        <v>16</v>
      </c>
      <c r="D84" s="68">
        <f t="shared" si="10"/>
        <v>25</v>
      </c>
      <c r="E84" s="69">
        <f t="shared" si="9"/>
        <v>78</v>
      </c>
      <c r="F84" s="70">
        <f t="shared" si="11"/>
        <v>2.6315789473684292E-2</v>
      </c>
      <c r="G84" s="68">
        <f t="shared" si="12"/>
        <v>3</v>
      </c>
      <c r="H84" s="71">
        <f t="shared" si="13"/>
        <v>1.3220338983050848</v>
      </c>
      <c r="I84"/>
      <c r="J84"/>
      <c r="K84"/>
      <c r="M84" s="17" t="s">
        <v>165</v>
      </c>
      <c r="N84" s="17">
        <v>16</v>
      </c>
      <c r="O84" s="17">
        <v>25</v>
      </c>
      <c r="P84" s="17">
        <v>78</v>
      </c>
      <c r="Q84" s="17">
        <v>3</v>
      </c>
      <c r="R84" s="17">
        <v>76</v>
      </c>
      <c r="S84" s="17">
        <v>59</v>
      </c>
      <c r="AC84" s="5"/>
      <c r="AD84" s="5"/>
      <c r="AE84" s="5"/>
      <c r="AF84" s="5"/>
      <c r="AG84"/>
      <c r="AH84"/>
      <c r="AI84"/>
    </row>
    <row r="85" spans="1:35" s="17" customFormat="1" ht="24.75" customHeight="1" x14ac:dyDescent="0.25">
      <c r="A85" s="57" t="s">
        <v>21</v>
      </c>
      <c r="B85" s="61" t="str">
        <f t="shared" si="8"/>
        <v xml:space="preserve">Management et ingénierie qualité industrielle </v>
      </c>
      <c r="C85" s="67">
        <f t="shared" si="10"/>
        <v>28</v>
      </c>
      <c r="D85" s="68">
        <f t="shared" si="10"/>
        <v>49</v>
      </c>
      <c r="E85" s="69">
        <f t="shared" si="9"/>
        <v>228</v>
      </c>
      <c r="F85" s="70">
        <f t="shared" si="11"/>
        <v>0.41614906832298137</v>
      </c>
      <c r="G85" s="68">
        <f t="shared" si="12"/>
        <v>14</v>
      </c>
      <c r="H85" s="71">
        <f t="shared" si="13"/>
        <v>3.1232876712328768</v>
      </c>
      <c r="I85"/>
      <c r="J85"/>
      <c r="K85"/>
      <c r="M85" s="17" t="s">
        <v>212</v>
      </c>
      <c r="N85" s="17">
        <v>28</v>
      </c>
      <c r="O85" s="17">
        <v>49</v>
      </c>
      <c r="P85" s="17">
        <v>228</v>
      </c>
      <c r="Q85" s="17">
        <v>14</v>
      </c>
      <c r="R85" s="17">
        <v>161</v>
      </c>
      <c r="S85" s="17">
        <v>73</v>
      </c>
      <c r="AC85" s="5"/>
      <c r="AD85" s="5"/>
      <c r="AE85" s="5"/>
      <c r="AF85" s="5"/>
      <c r="AG85"/>
      <c r="AH85"/>
      <c r="AI85"/>
    </row>
    <row r="86" spans="1:35" s="17" customFormat="1" ht="24.75" customHeight="1" x14ac:dyDescent="0.25">
      <c r="A86" s="57" t="s">
        <v>20</v>
      </c>
      <c r="B86" s="61" t="str">
        <f t="shared" si="8"/>
        <v xml:space="preserve">Soins infirmiers généralistes </v>
      </c>
      <c r="C86" s="67">
        <f t="shared" si="10"/>
        <v>23</v>
      </c>
      <c r="D86" s="68">
        <f t="shared" si="10"/>
        <v>69</v>
      </c>
      <c r="E86" s="69">
        <f t="shared" si="9"/>
        <v>521</v>
      </c>
      <c r="F86" s="70">
        <f t="shared" si="11"/>
        <v>0.24641148325358841</v>
      </c>
      <c r="G86" s="68">
        <f t="shared" si="12"/>
        <v>46</v>
      </c>
      <c r="H86" s="71">
        <f t="shared" si="13"/>
        <v>3.9172932330827068</v>
      </c>
      <c r="I86"/>
      <c r="J86"/>
      <c r="K86"/>
      <c r="M86" s="17" t="s">
        <v>185</v>
      </c>
      <c r="N86" s="17">
        <v>23</v>
      </c>
      <c r="O86" s="17">
        <v>69</v>
      </c>
      <c r="P86" s="17">
        <v>521</v>
      </c>
      <c r="Q86" s="17">
        <v>46</v>
      </c>
      <c r="R86" s="17">
        <v>418</v>
      </c>
      <c r="S86" s="17">
        <v>133</v>
      </c>
      <c r="AC86" s="5"/>
      <c r="AD86" s="5"/>
      <c r="AE86" s="5"/>
      <c r="AF86" s="5"/>
      <c r="AG86"/>
      <c r="AH86"/>
      <c r="AI86"/>
    </row>
    <row r="87" spans="1:35" s="17" customFormat="1" ht="24.75" customHeight="1" x14ac:dyDescent="0.25">
      <c r="A87" s="57" t="s">
        <v>19</v>
      </c>
      <c r="B87" s="61" t="str">
        <f t="shared" si="8"/>
        <v xml:space="preserve">Pose et restauration de couvertures </v>
      </c>
      <c r="C87" s="67">
        <f t="shared" si="10"/>
        <v>20</v>
      </c>
      <c r="D87" s="68">
        <f t="shared" si="10"/>
        <v>38</v>
      </c>
      <c r="E87" s="69">
        <f t="shared" si="9"/>
        <v>323</v>
      </c>
      <c r="F87" s="70">
        <f t="shared" si="11"/>
        <v>0.15770609318996409</v>
      </c>
      <c r="G87" s="68">
        <f t="shared" si="12"/>
        <v>20</v>
      </c>
      <c r="H87" s="71">
        <f t="shared" si="13"/>
        <v>3.4</v>
      </c>
      <c r="I87"/>
      <c r="J87"/>
      <c r="K87"/>
      <c r="M87" s="17" t="s">
        <v>187</v>
      </c>
      <c r="N87" s="17">
        <v>20</v>
      </c>
      <c r="O87" s="17">
        <v>38</v>
      </c>
      <c r="P87" s="17">
        <v>323</v>
      </c>
      <c r="Q87" s="17">
        <v>20</v>
      </c>
      <c r="R87" s="17">
        <v>279</v>
      </c>
      <c r="S87" s="17">
        <v>95</v>
      </c>
      <c r="AC87" s="5"/>
      <c r="AD87" s="5"/>
      <c r="AE87" s="5"/>
      <c r="AF87" s="5"/>
      <c r="AG87"/>
      <c r="AH87"/>
      <c r="AI87"/>
    </row>
    <row r="88" spans="1:35" s="17" customFormat="1" ht="24.75" customHeight="1" x14ac:dyDescent="0.25">
      <c r="A88" s="57" t="s">
        <v>18</v>
      </c>
      <c r="B88" s="61" t="str">
        <f t="shared" si="8"/>
        <v xml:space="preserve">Management et ingénierie études, recherche et développement industriel </v>
      </c>
      <c r="C88" s="67">
        <f t="shared" si="10"/>
        <v>28</v>
      </c>
      <c r="D88" s="68">
        <f t="shared" si="10"/>
        <v>47</v>
      </c>
      <c r="E88" s="69">
        <f t="shared" si="9"/>
        <v>129</v>
      </c>
      <c r="F88" s="70">
        <f t="shared" si="11"/>
        <v>0.7432432432432432</v>
      </c>
      <c r="G88" s="68">
        <f t="shared" si="12"/>
        <v>3</v>
      </c>
      <c r="H88" s="71">
        <f t="shared" si="13"/>
        <v>1.3723404255319149</v>
      </c>
      <c r="I88"/>
      <c r="J88"/>
      <c r="K88"/>
      <c r="M88" s="17" t="s">
        <v>226</v>
      </c>
      <c r="N88" s="17">
        <v>28</v>
      </c>
      <c r="O88" s="17">
        <v>47</v>
      </c>
      <c r="P88" s="17">
        <v>129</v>
      </c>
      <c r="Q88" s="17">
        <v>3</v>
      </c>
      <c r="R88" s="17">
        <v>74</v>
      </c>
      <c r="S88" s="17">
        <v>94</v>
      </c>
      <c r="AC88" s="5"/>
      <c r="AD88" s="5"/>
      <c r="AE88" s="5"/>
      <c r="AF88" s="5"/>
      <c r="AG88"/>
      <c r="AH88"/>
      <c r="AI88"/>
    </row>
    <row r="89" spans="1:35" s="17" customFormat="1" ht="24.75" customHeight="1" x14ac:dyDescent="0.25">
      <c r="A89" s="57" t="s">
        <v>97</v>
      </c>
      <c r="B89" s="61" t="str">
        <f t="shared" si="8"/>
        <v xml:space="preserve">Installation et maintenance en froid, conditionnement d'air </v>
      </c>
      <c r="C89" s="67">
        <f t="shared" si="10"/>
        <v>11</v>
      </c>
      <c r="D89" s="68">
        <f t="shared" si="10"/>
        <v>25</v>
      </c>
      <c r="E89" s="69">
        <f t="shared" si="9"/>
        <v>160</v>
      </c>
      <c r="F89" s="70">
        <f t="shared" si="11"/>
        <v>1.5</v>
      </c>
      <c r="G89" s="68">
        <f t="shared" si="12"/>
        <v>14</v>
      </c>
      <c r="H89" s="71">
        <f t="shared" si="13"/>
        <v>5.7142857142857144</v>
      </c>
      <c r="I89"/>
      <c r="J89"/>
      <c r="K89"/>
      <c r="M89" s="17" t="s">
        <v>172</v>
      </c>
      <c r="N89" s="17">
        <v>11</v>
      </c>
      <c r="O89" s="17">
        <v>25</v>
      </c>
      <c r="P89" s="17">
        <v>160</v>
      </c>
      <c r="Q89" s="17">
        <v>14</v>
      </c>
      <c r="R89" s="17">
        <v>64</v>
      </c>
      <c r="S89" s="17">
        <v>28</v>
      </c>
      <c r="AC89" s="5"/>
      <c r="AD89" s="5"/>
      <c r="AE89" s="5"/>
      <c r="AF89" s="5"/>
      <c r="AG89"/>
      <c r="AH89"/>
      <c r="AI89"/>
    </row>
    <row r="90" spans="1:35" s="17" customFormat="1" ht="24.75" customHeight="1" x14ac:dyDescent="0.25">
      <c r="A90" s="57" t="s">
        <v>98</v>
      </c>
      <c r="B90" s="61" t="str">
        <f t="shared" si="8"/>
        <v xml:space="preserve">Installation d'équipements sanitaires et thermiques </v>
      </c>
      <c r="C90" s="67">
        <f t="shared" si="10"/>
        <v>39</v>
      </c>
      <c r="D90" s="68">
        <f t="shared" si="10"/>
        <v>89</v>
      </c>
      <c r="E90" s="69">
        <f t="shared" si="9"/>
        <v>736</v>
      </c>
      <c r="F90" s="70">
        <f t="shared" si="11"/>
        <v>1.0444444444444443</v>
      </c>
      <c r="G90" s="68">
        <f t="shared" si="12"/>
        <v>36</v>
      </c>
      <c r="H90" s="71">
        <f t="shared" si="13"/>
        <v>5.1468531468531467</v>
      </c>
      <c r="I90"/>
      <c r="J90"/>
      <c r="K90"/>
      <c r="M90" s="17" t="s">
        <v>207</v>
      </c>
      <c r="N90" s="17">
        <v>39</v>
      </c>
      <c r="O90" s="17">
        <v>89</v>
      </c>
      <c r="P90" s="17">
        <v>736</v>
      </c>
      <c r="Q90" s="17">
        <v>36</v>
      </c>
      <c r="R90" s="17">
        <v>360</v>
      </c>
      <c r="S90" s="17">
        <v>143</v>
      </c>
      <c r="AC90" s="5"/>
      <c r="AD90" s="5"/>
      <c r="AE90" s="5"/>
      <c r="AF90" s="5"/>
      <c r="AG90"/>
      <c r="AH90"/>
      <c r="AI90"/>
    </row>
    <row r="91" spans="1:35" s="17" customFormat="1" ht="24.75" customHeight="1" x14ac:dyDescent="0.25">
      <c r="A91" s="57" t="s">
        <v>99</v>
      </c>
      <c r="B91" s="61" t="str">
        <f t="shared" si="8"/>
        <v xml:space="preserve">Management/gestion de rayon produits alimentaires </v>
      </c>
      <c r="C91" s="67">
        <f t="shared" si="10"/>
        <v>16</v>
      </c>
      <c r="D91" s="68">
        <f t="shared" si="10"/>
        <v>33</v>
      </c>
      <c r="E91" s="69">
        <f t="shared" si="9"/>
        <v>471</v>
      </c>
      <c r="F91" s="70">
        <f t="shared" si="11"/>
        <v>0.82558139534883712</v>
      </c>
      <c r="G91" s="68">
        <f t="shared" si="12"/>
        <v>26</v>
      </c>
      <c r="H91" s="71">
        <f t="shared" si="13"/>
        <v>13.852941176470589</v>
      </c>
      <c r="I91"/>
      <c r="J91"/>
      <c r="K91"/>
      <c r="M91" s="17" t="s">
        <v>314</v>
      </c>
      <c r="N91" s="17">
        <v>16</v>
      </c>
      <c r="O91" s="17">
        <v>33</v>
      </c>
      <c r="P91" s="17">
        <v>471</v>
      </c>
      <c r="Q91" s="17">
        <v>26</v>
      </c>
      <c r="R91" s="17">
        <v>258</v>
      </c>
      <c r="S91" s="17">
        <v>34</v>
      </c>
      <c r="AC91" s="5"/>
      <c r="AD91" s="5"/>
      <c r="AE91" s="5"/>
      <c r="AF91" s="5"/>
      <c r="AG91"/>
      <c r="AH91"/>
      <c r="AI91"/>
    </row>
    <row r="92" spans="1:35" s="17" customFormat="1" ht="24.75" customHeight="1" x14ac:dyDescent="0.25">
      <c r="A92" s="57" t="s">
        <v>100</v>
      </c>
      <c r="B92" s="61" t="str">
        <f t="shared" si="8"/>
        <v xml:space="preserve">Réalisation de structures métalliques </v>
      </c>
      <c r="C92" s="67">
        <f t="shared" si="10"/>
        <v>13</v>
      </c>
      <c r="D92" s="68">
        <f t="shared" si="10"/>
        <v>26</v>
      </c>
      <c r="E92" s="69">
        <f t="shared" si="9"/>
        <v>128</v>
      </c>
      <c r="F92" s="70">
        <f t="shared" si="11"/>
        <v>0.4382022471910112</v>
      </c>
      <c r="G92" s="68">
        <f t="shared" si="12"/>
        <v>4</v>
      </c>
      <c r="H92" s="71">
        <f t="shared" si="13"/>
        <v>3.7647058823529411</v>
      </c>
      <c r="I92"/>
      <c r="J92"/>
      <c r="K92"/>
      <c r="M92" s="17" t="s">
        <v>252</v>
      </c>
      <c r="N92" s="17">
        <v>13</v>
      </c>
      <c r="O92" s="17">
        <v>26</v>
      </c>
      <c r="P92" s="17">
        <v>128</v>
      </c>
      <c r="Q92" s="17">
        <v>4</v>
      </c>
      <c r="R92" s="17">
        <v>89</v>
      </c>
      <c r="S92" s="17">
        <v>34</v>
      </c>
      <c r="AC92" s="5"/>
      <c r="AD92" s="5"/>
      <c r="AE92" s="5"/>
      <c r="AF92" s="5"/>
      <c r="AG92"/>
      <c r="AH92"/>
      <c r="AI92"/>
    </row>
    <row r="93" spans="1:35" s="17" customFormat="1" ht="24.75" customHeight="1" x14ac:dyDescent="0.25">
      <c r="A93" s="57" t="s">
        <v>101</v>
      </c>
      <c r="B93" s="61" t="str">
        <f t="shared" si="8"/>
        <v xml:space="preserve">Conduite de travaux du BTP </v>
      </c>
      <c r="C93" s="67">
        <f t="shared" si="10"/>
        <v>24</v>
      </c>
      <c r="D93" s="68">
        <f t="shared" si="10"/>
        <v>46</v>
      </c>
      <c r="E93" s="69">
        <f t="shared" si="9"/>
        <v>135</v>
      </c>
      <c r="F93" s="70">
        <f t="shared" si="11"/>
        <v>0.55172413793103448</v>
      </c>
      <c r="G93" s="68">
        <f t="shared" si="12"/>
        <v>12</v>
      </c>
      <c r="H93" s="71">
        <f t="shared" si="13"/>
        <v>2.0454545454545454</v>
      </c>
      <c r="I93"/>
      <c r="J93"/>
      <c r="K93"/>
      <c r="M93" s="17" t="s">
        <v>211</v>
      </c>
      <c r="N93" s="17">
        <v>24</v>
      </c>
      <c r="O93" s="17">
        <v>46</v>
      </c>
      <c r="P93" s="17">
        <v>135</v>
      </c>
      <c r="Q93" s="17">
        <v>12</v>
      </c>
      <c r="R93" s="17">
        <v>87</v>
      </c>
      <c r="S93" s="17">
        <v>66</v>
      </c>
      <c r="AC93" s="5"/>
      <c r="AD93" s="5"/>
      <c r="AE93" s="5"/>
      <c r="AF93" s="5"/>
      <c r="AG93"/>
      <c r="AH93"/>
      <c r="AI93"/>
    </row>
    <row r="94" spans="1:35" s="17" customFormat="1" ht="24.75" customHeight="1" x14ac:dyDescent="0.25">
      <c r="A94" s="57" t="s">
        <v>102</v>
      </c>
      <c r="B94" s="61" t="str">
        <f t="shared" si="8"/>
        <v xml:space="preserve">Intervention technique en Hygiène Sécurité Environnement -HSE- industriel </v>
      </c>
      <c r="C94" s="67">
        <f t="shared" si="10"/>
        <v>11</v>
      </c>
      <c r="D94" s="68">
        <f t="shared" si="10"/>
        <v>31</v>
      </c>
      <c r="E94" s="69">
        <f t="shared" si="9"/>
        <v>83</v>
      </c>
      <c r="F94" s="70">
        <f t="shared" si="11"/>
        <v>0.3833333333333333</v>
      </c>
      <c r="G94" s="68">
        <f t="shared" si="12"/>
        <v>9</v>
      </c>
      <c r="H94" s="71">
        <f t="shared" si="13"/>
        <v>2.2432432432432434</v>
      </c>
      <c r="I94"/>
      <c r="J94"/>
      <c r="K94"/>
      <c r="M94" s="17" t="s">
        <v>93</v>
      </c>
      <c r="N94" s="17">
        <v>11</v>
      </c>
      <c r="O94" s="17">
        <v>31</v>
      </c>
      <c r="P94" s="17">
        <v>83</v>
      </c>
      <c r="Q94" s="17">
        <v>9</v>
      </c>
      <c r="R94" s="17">
        <v>60</v>
      </c>
      <c r="S94" s="17">
        <v>37</v>
      </c>
      <c r="AC94" s="5"/>
      <c r="AD94" s="5"/>
      <c r="AE94" s="5"/>
      <c r="AF94" s="5"/>
      <c r="AG94"/>
      <c r="AH94"/>
      <c r="AI94"/>
    </row>
    <row r="95" spans="1:35" s="17" customFormat="1" ht="24.75" customHeight="1" x14ac:dyDescent="0.25">
      <c r="A95" s="57" t="s">
        <v>103</v>
      </c>
      <c r="B95" s="61" t="str">
        <f t="shared" si="8"/>
        <v xml:space="preserve">Installation et maintenance télécoms et courants faibles </v>
      </c>
      <c r="C95" s="67">
        <f t="shared" si="10"/>
        <v>19</v>
      </c>
      <c r="D95" s="68">
        <f t="shared" si="10"/>
        <v>37</v>
      </c>
      <c r="E95" s="69">
        <f t="shared" si="9"/>
        <v>163</v>
      </c>
      <c r="F95" s="70">
        <f t="shared" si="11"/>
        <v>1.9636363636363638</v>
      </c>
      <c r="G95" s="68">
        <f t="shared" si="12"/>
        <v>11</v>
      </c>
      <c r="H95" s="71">
        <f t="shared" si="13"/>
        <v>3.0754716981132075</v>
      </c>
      <c r="I95"/>
      <c r="J95"/>
      <c r="K95"/>
      <c r="M95" s="17" t="s">
        <v>170</v>
      </c>
      <c r="N95" s="17">
        <v>19</v>
      </c>
      <c r="O95" s="17">
        <v>37</v>
      </c>
      <c r="P95" s="17">
        <v>163</v>
      </c>
      <c r="Q95" s="17">
        <v>11</v>
      </c>
      <c r="R95" s="17">
        <v>55</v>
      </c>
      <c r="S95" s="17">
        <v>53</v>
      </c>
      <c r="AC95" s="5"/>
      <c r="AD95" s="5"/>
      <c r="AE95" s="5"/>
      <c r="AF95" s="5"/>
      <c r="AG95"/>
      <c r="AH95"/>
      <c r="AI95"/>
    </row>
    <row r="96" spans="1:35" s="17" customFormat="1" ht="24.75" customHeight="1" x14ac:dyDescent="0.25">
      <c r="A96" s="57" t="s">
        <v>104</v>
      </c>
      <c r="B96" s="61" t="str">
        <f t="shared" si="8"/>
        <v xml:space="preserve">Installation et maintenance d'automatismes </v>
      </c>
      <c r="C96" s="67">
        <f t="shared" si="10"/>
        <v>14</v>
      </c>
      <c r="D96" s="68">
        <f t="shared" si="10"/>
        <v>22</v>
      </c>
      <c r="E96" s="69">
        <f t="shared" si="9"/>
        <v>159</v>
      </c>
      <c r="F96" s="70">
        <f t="shared" si="11"/>
        <v>2.1800000000000002</v>
      </c>
      <c r="G96" s="68">
        <f t="shared" si="12"/>
        <v>10</v>
      </c>
      <c r="H96" s="71">
        <f t="shared" si="13"/>
        <v>4.1842105263157894</v>
      </c>
      <c r="I96"/>
      <c r="J96"/>
      <c r="K96"/>
      <c r="M96" s="17" t="s">
        <v>248</v>
      </c>
      <c r="N96" s="17">
        <v>14</v>
      </c>
      <c r="O96" s="17">
        <v>22</v>
      </c>
      <c r="P96" s="17">
        <v>159</v>
      </c>
      <c r="Q96" s="17">
        <v>10</v>
      </c>
      <c r="R96" s="17">
        <v>50</v>
      </c>
      <c r="S96" s="17">
        <v>38</v>
      </c>
      <c r="AC96" s="5"/>
      <c r="AD96" s="5"/>
      <c r="AE96" s="5"/>
      <c r="AF96" s="5"/>
      <c r="AG96"/>
      <c r="AH96"/>
      <c r="AI96"/>
    </row>
    <row r="97" spans="1:35" s="17" customFormat="1" ht="24.75" customHeight="1" x14ac:dyDescent="0.25">
      <c r="A97" s="57" t="s">
        <v>105</v>
      </c>
      <c r="B97" s="61" t="str">
        <f t="shared" si="8"/>
        <v xml:space="preserve">Peinture industrielle </v>
      </c>
      <c r="C97" s="67">
        <f t="shared" si="10"/>
        <v>33</v>
      </c>
      <c r="D97" s="68">
        <f t="shared" si="10"/>
        <v>60</v>
      </c>
      <c r="E97" s="69">
        <f t="shared" si="9"/>
        <v>295</v>
      </c>
      <c r="F97" s="70">
        <f t="shared" si="11"/>
        <v>0.46766169154228865</v>
      </c>
      <c r="G97" s="68">
        <f t="shared" si="12"/>
        <v>8</v>
      </c>
      <c r="H97" s="71">
        <f t="shared" si="13"/>
        <v>3.3908045977011496</v>
      </c>
      <c r="I97"/>
      <c r="J97"/>
      <c r="K97"/>
      <c r="M97" s="17" t="s">
        <v>249</v>
      </c>
      <c r="N97" s="17">
        <v>33</v>
      </c>
      <c r="O97" s="17">
        <v>60</v>
      </c>
      <c r="P97" s="17">
        <v>295</v>
      </c>
      <c r="Q97" s="17">
        <v>8</v>
      </c>
      <c r="R97" s="17">
        <v>201</v>
      </c>
      <c r="S97" s="17">
        <v>87</v>
      </c>
      <c r="AC97" s="5"/>
      <c r="AD97" s="5"/>
      <c r="AE97" s="5"/>
      <c r="AF97" s="5"/>
      <c r="AG97"/>
      <c r="AH97"/>
      <c r="AI97"/>
    </row>
    <row r="98" spans="1:35" s="17" customFormat="1" ht="24.75" customHeight="1" x14ac:dyDescent="0.25">
      <c r="A98" s="57" t="s">
        <v>106</v>
      </c>
      <c r="B98" s="61" t="str">
        <f t="shared" si="8"/>
        <v xml:space="preserve">Câblage électrique et électromécanique </v>
      </c>
      <c r="C98" s="67">
        <f t="shared" si="10"/>
        <v>19</v>
      </c>
      <c r="D98" s="68">
        <f t="shared" si="10"/>
        <v>48</v>
      </c>
      <c r="E98" s="69">
        <f t="shared" si="9"/>
        <v>179</v>
      </c>
      <c r="F98" s="70">
        <f t="shared" si="11"/>
        <v>0.58407079646017701</v>
      </c>
      <c r="G98" s="68">
        <f t="shared" si="12"/>
        <v>11</v>
      </c>
      <c r="H98" s="71">
        <f t="shared" si="13"/>
        <v>3.8913043478260869</v>
      </c>
      <c r="I98"/>
      <c r="J98"/>
      <c r="K98"/>
      <c r="M98" s="17" t="s">
        <v>305</v>
      </c>
      <c r="N98" s="17">
        <v>19</v>
      </c>
      <c r="O98" s="17">
        <v>48</v>
      </c>
      <c r="P98" s="17">
        <v>179</v>
      </c>
      <c r="Q98" s="17">
        <v>11</v>
      </c>
      <c r="R98" s="17">
        <v>113</v>
      </c>
      <c r="S98" s="17">
        <v>46</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B72:H76"/>
    <mergeCell ref="B77:B78"/>
    <mergeCell ref="C77:C78"/>
    <mergeCell ref="D77:D78"/>
    <mergeCell ref="E77:E78"/>
    <mergeCell ref="F77:F78"/>
    <mergeCell ref="G77:G78"/>
    <mergeCell ref="H77:H78"/>
    <mergeCell ref="C49:H49"/>
    <mergeCell ref="C1:H1"/>
    <mergeCell ref="A5:H5"/>
    <mergeCell ref="A7:H19"/>
    <mergeCell ref="H23:H26"/>
    <mergeCell ref="B45:H46"/>
  </mergeCells>
  <conditionalFormatting sqref="C51:E60 G51:H60">
    <cfRule type="cellIs" dxfId="329" priority="16" operator="equal">
      <formula>5</formula>
    </cfRule>
    <cfRule type="cellIs" dxfId="328" priority="17" operator="equal">
      <formula>4</formula>
    </cfRule>
    <cfRule type="cellIs" dxfId="327" priority="18" operator="equal">
      <formula>3</formula>
    </cfRule>
    <cfRule type="cellIs" dxfId="326" priority="19" operator="equal">
      <formula>2</formula>
    </cfRule>
    <cfRule type="cellIs" dxfId="325" priority="20" operator="equal">
      <formula>1</formula>
    </cfRule>
  </conditionalFormatting>
  <conditionalFormatting sqref="F51:F60">
    <cfRule type="cellIs" dxfId="324" priority="11" operator="equal">
      <formula>5</formula>
    </cfRule>
    <cfRule type="cellIs" dxfId="323" priority="12" operator="equal">
      <formula>4</formula>
    </cfRule>
    <cfRule type="cellIs" dxfId="322" priority="13" operator="equal">
      <formula>3</formula>
    </cfRule>
    <cfRule type="cellIs" dxfId="321" priority="14" operator="equal">
      <formula>2</formula>
    </cfRule>
    <cfRule type="cellIs" dxfId="320" priority="15" operator="equal">
      <formula>1</formula>
    </cfRule>
  </conditionalFormatting>
  <conditionalFormatting sqref="C61:E70 G61:H70">
    <cfRule type="cellIs" dxfId="319" priority="6" operator="equal">
      <formula>5</formula>
    </cfRule>
    <cfRule type="cellIs" dxfId="318" priority="7" operator="equal">
      <formula>4</formula>
    </cfRule>
    <cfRule type="cellIs" dxfId="317" priority="8" operator="equal">
      <formula>3</formula>
    </cfRule>
    <cfRule type="cellIs" dxfId="316" priority="9" operator="equal">
      <formula>2</formula>
    </cfRule>
    <cfRule type="cellIs" dxfId="315" priority="10" operator="equal">
      <formula>1</formula>
    </cfRule>
  </conditionalFormatting>
  <conditionalFormatting sqref="F61:F70">
    <cfRule type="cellIs" dxfId="314" priority="1" operator="equal">
      <formula>5</formula>
    </cfRule>
    <cfRule type="cellIs" dxfId="313" priority="2" operator="equal">
      <formula>4</formula>
    </cfRule>
    <cfRule type="cellIs" dxfId="312" priority="3" operator="equal">
      <formula>3</formula>
    </cfRule>
    <cfRule type="cellIs" dxfId="311" priority="4" operator="equal">
      <formula>2</formula>
    </cfRule>
    <cfRule type="cellIs" dxfId="310" priority="5" operator="equal">
      <formula>1</formula>
    </cfRule>
  </conditionalFormatting>
  <pageMargins left="0.25" right="0.25"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7" width="10.7109375" customWidth="1"/>
    <col min="8" max="8" width="11"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135</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5</v>
      </c>
      <c r="N17" s="17">
        <v>3</v>
      </c>
      <c r="O17" s="17">
        <v>10</v>
      </c>
      <c r="P17" s="17">
        <v>12</v>
      </c>
      <c r="Q17" s="17">
        <v>0</v>
      </c>
      <c r="R17" s="22">
        <f>Q17/SUM(M17:Q17)+0.0000001</f>
        <v>9.9999999999999995E-8</v>
      </c>
      <c r="S17" s="11" t="s">
        <v>3</v>
      </c>
      <c r="T17" s="17">
        <v>1</v>
      </c>
      <c r="U17" s="21">
        <f>LARGE($R$17:$R$30,T17)</f>
        <v>0.53125100000000003</v>
      </c>
      <c r="V17" s="17" t="str">
        <f>VLOOKUP(U17,$R$17:$S$30,2,FALSE)</f>
        <v>Santé</v>
      </c>
      <c r="W17" s="41">
        <f>VLOOKUP(VLOOKUP(V17,$T$2:$U$15,2,FALSE),$L$17:$Q$31,2,FALSE)</f>
        <v>1</v>
      </c>
      <c r="X17" s="41">
        <f>VLOOKUP(VLOOKUP(V17,$T$2:$U$15,2,FALSE),$L$17:$Q$31,3,FALSE)</f>
        <v>0</v>
      </c>
      <c r="Y17" s="41">
        <f>VLOOKUP(VLOOKUP(V17,$T$2:$U$15,2,FALSE),$L$17:$Q$31,4,FALSE)</f>
        <v>3</v>
      </c>
      <c r="Z17" s="41">
        <f t="shared" ref="Z17:Z30" si="0">VLOOKUP(VLOOKUP(V17,$T$2:$U$15,2,FALSE),$L$17:$Q$31,5,FALSE)</f>
        <v>11</v>
      </c>
      <c r="AA17" s="41">
        <f t="shared" ref="AA17:AA30" si="1">VLOOKUP(VLOOKUP(V17,$T$2:$U$15,2,FALSE),$L$17:$Q$31,6,FALSE)</f>
        <v>17</v>
      </c>
      <c r="AG17" s="25"/>
      <c r="AH17" s="25"/>
      <c r="AI17" s="25"/>
    </row>
    <row r="18" spans="1:35" x14ac:dyDescent="0.25">
      <c r="A18" s="94"/>
      <c r="B18" s="94"/>
      <c r="C18" s="94"/>
      <c r="D18" s="94"/>
      <c r="E18" s="94"/>
      <c r="F18" s="94"/>
      <c r="G18" s="94"/>
      <c r="H18" s="94"/>
      <c r="I18" s="25"/>
      <c r="J18" s="25"/>
      <c r="K18" s="11"/>
      <c r="L18" s="17" t="s">
        <v>80</v>
      </c>
      <c r="M18" s="17">
        <v>12</v>
      </c>
      <c r="N18" s="17">
        <v>1</v>
      </c>
      <c r="O18" s="17">
        <v>1</v>
      </c>
      <c r="P18" s="17">
        <v>4</v>
      </c>
      <c r="Q18" s="17">
        <v>1</v>
      </c>
      <c r="R18" s="22">
        <f>Q18/SUM(M18:Q18)+0.0000002</f>
        <v>5.2631778947368417E-2</v>
      </c>
      <c r="S18" s="11" t="s">
        <v>4</v>
      </c>
      <c r="T18" s="17">
        <v>2</v>
      </c>
      <c r="U18" s="21">
        <f t="shared" ref="U18:U30" si="2">LARGE($R$17:$R$30,T18)</f>
        <v>0.22727402727272727</v>
      </c>
      <c r="V18" s="17" t="str">
        <f t="shared" ref="V18:V30" si="3">VLOOKUP(U18,$R$17:$S$30,2,FALSE)</f>
        <v>Support à l'entreprise</v>
      </c>
      <c r="W18" s="41">
        <f>VLOOKUP(VLOOKUP(V18,$T$2:$U$15,2,FALSE),$L$17:$Q$30,2,FALSE)</f>
        <v>4</v>
      </c>
      <c r="X18" s="41">
        <f t="shared" ref="X18:X30" si="4">VLOOKUP(VLOOKUP(V18,$T$2:$U$15,2,FALSE),$L$17:$Q$30,3,FALSE)</f>
        <v>10</v>
      </c>
      <c r="Y18" s="41">
        <f t="shared" ref="Y18:Y30" si="5">VLOOKUP(VLOOKUP(V18,$T$2:$U$15,2,FALSE),$L$17:$Q$30,4,FALSE)</f>
        <v>10</v>
      </c>
      <c r="Z18" s="41">
        <f t="shared" si="0"/>
        <v>10</v>
      </c>
      <c r="AA18" s="41">
        <f t="shared" si="1"/>
        <v>10</v>
      </c>
      <c r="AG18" s="25"/>
      <c r="AH18" s="25"/>
      <c r="AI18" s="25"/>
    </row>
    <row r="19" spans="1:35" ht="9.75" customHeight="1" x14ac:dyDescent="0.25">
      <c r="A19" s="94"/>
      <c r="B19" s="94"/>
      <c r="C19" s="94"/>
      <c r="D19" s="94"/>
      <c r="E19" s="94"/>
      <c r="F19" s="94"/>
      <c r="G19" s="94"/>
      <c r="H19" s="94"/>
      <c r="I19" s="25"/>
      <c r="J19" s="25"/>
      <c r="K19" s="11"/>
      <c r="L19" s="17" t="s">
        <v>81</v>
      </c>
      <c r="M19" s="17">
        <v>10</v>
      </c>
      <c r="N19" s="17">
        <v>0</v>
      </c>
      <c r="O19" s="17">
        <v>4</v>
      </c>
      <c r="P19" s="17">
        <v>9</v>
      </c>
      <c r="Q19" s="17">
        <v>2</v>
      </c>
      <c r="R19" s="22">
        <f>Q19/SUM(M19:Q19)+0.0000003</f>
        <v>8.0000299999999996E-2</v>
      </c>
      <c r="S19" s="11" t="s">
        <v>5</v>
      </c>
      <c r="T19" s="17">
        <v>3</v>
      </c>
      <c r="U19" s="21">
        <f t="shared" si="2"/>
        <v>0.21428661428571427</v>
      </c>
      <c r="V19" s="17" t="str">
        <f t="shared" si="3"/>
        <v>Installation et maintenance</v>
      </c>
      <c r="W19" s="41">
        <f t="shared" ref="W19:W30" si="6">VLOOKUP(VLOOKUP(V19,$T$2:$U$15,2,FALSE),$L$17:$Q$30,2,FALSE)</f>
        <v>1</v>
      </c>
      <c r="X19" s="41">
        <f t="shared" si="4"/>
        <v>0</v>
      </c>
      <c r="Y19" s="41">
        <f t="shared" si="5"/>
        <v>8</v>
      </c>
      <c r="Z19" s="41">
        <f t="shared" si="0"/>
        <v>13</v>
      </c>
      <c r="AA19" s="41">
        <f t="shared" si="1"/>
        <v>6</v>
      </c>
      <c r="AG19" s="25"/>
      <c r="AH19" s="25"/>
      <c r="AI19" s="25"/>
    </row>
    <row r="20" spans="1:35" ht="18.75" customHeight="1" x14ac:dyDescent="0.25">
      <c r="E20" s="19"/>
      <c r="I20" s="25"/>
      <c r="J20" s="25"/>
      <c r="K20" s="11"/>
      <c r="L20" s="17" t="s">
        <v>82</v>
      </c>
      <c r="M20" s="17">
        <v>8</v>
      </c>
      <c r="N20" s="17">
        <v>5</v>
      </c>
      <c r="O20" s="17">
        <v>15</v>
      </c>
      <c r="P20" s="17">
        <v>10</v>
      </c>
      <c r="Q20" s="17">
        <v>1</v>
      </c>
      <c r="R20" s="22">
        <f>Q20/SUM(M20:Q20)+0.0000004</f>
        <v>2.5641425641025641E-2</v>
      </c>
      <c r="S20" s="11" t="s">
        <v>6</v>
      </c>
      <c r="T20" s="17">
        <v>4</v>
      </c>
      <c r="U20" s="21">
        <f t="shared" si="2"/>
        <v>0.19149016170212765</v>
      </c>
      <c r="V20" s="17" t="str">
        <f t="shared" si="3"/>
        <v>Industrie</v>
      </c>
      <c r="W20" s="41">
        <f t="shared" si="6"/>
        <v>13</v>
      </c>
      <c r="X20" s="41">
        <f t="shared" si="4"/>
        <v>4</v>
      </c>
      <c r="Y20" s="41">
        <f t="shared" si="5"/>
        <v>20</v>
      </c>
      <c r="Z20" s="41">
        <f t="shared" si="0"/>
        <v>39</v>
      </c>
      <c r="AA20" s="41">
        <f t="shared" si="1"/>
        <v>18</v>
      </c>
      <c r="AG20" s="25"/>
      <c r="AH20" s="25"/>
      <c r="AI20" s="25"/>
    </row>
    <row r="21" spans="1:35" ht="16.5" customHeight="1" x14ac:dyDescent="0.3">
      <c r="B21" s="46" t="s">
        <v>179</v>
      </c>
      <c r="E21" s="19"/>
      <c r="I21" s="25"/>
      <c r="J21" s="25"/>
      <c r="K21" s="11"/>
      <c r="L21" s="17" t="s">
        <v>83</v>
      </c>
      <c r="M21" s="17">
        <v>7</v>
      </c>
      <c r="N21" s="17">
        <v>1</v>
      </c>
      <c r="O21" s="17">
        <v>6</v>
      </c>
      <c r="P21" s="17">
        <v>6</v>
      </c>
      <c r="Q21" s="17">
        <v>3</v>
      </c>
      <c r="R21" s="22">
        <f>Q21/SUM(M21:Q21)+0.0000005</f>
        <v>0.13043528260869564</v>
      </c>
      <c r="S21" s="11" t="s">
        <v>7</v>
      </c>
      <c r="T21" s="17">
        <v>5</v>
      </c>
      <c r="U21" s="21">
        <f t="shared" si="2"/>
        <v>0.15789533684210524</v>
      </c>
      <c r="V21" s="17" t="str">
        <f t="shared" si="3"/>
        <v>Construction, bâtiment et travaux publics</v>
      </c>
      <c r="W21" s="41">
        <f t="shared" si="6"/>
        <v>2</v>
      </c>
      <c r="X21" s="41">
        <f t="shared" si="4"/>
        <v>1</v>
      </c>
      <c r="Y21" s="41">
        <f t="shared" si="5"/>
        <v>7</v>
      </c>
      <c r="Z21" s="41">
        <f t="shared" si="0"/>
        <v>22</v>
      </c>
      <c r="AA21" s="41">
        <f t="shared" si="1"/>
        <v>6</v>
      </c>
      <c r="AG21" s="25"/>
      <c r="AH21" s="25"/>
      <c r="AI21" s="25"/>
    </row>
    <row r="22" spans="1:35" ht="16.5" customHeight="1" x14ac:dyDescent="0.25">
      <c r="E22" s="19"/>
      <c r="I22" s="25"/>
      <c r="J22" s="25"/>
      <c r="K22" s="11"/>
      <c r="L22" s="17" t="s">
        <v>84</v>
      </c>
      <c r="M22" s="17">
        <v>2</v>
      </c>
      <c r="N22" s="17">
        <v>1</v>
      </c>
      <c r="O22" s="17">
        <v>7</v>
      </c>
      <c r="P22" s="17">
        <v>22</v>
      </c>
      <c r="Q22" s="17">
        <v>6</v>
      </c>
      <c r="R22" s="22">
        <f>Q22/SUM(M22:Q22)+0.0000006</f>
        <v>0.15789533684210524</v>
      </c>
      <c r="S22" s="11" t="s">
        <v>8</v>
      </c>
      <c r="T22" s="17">
        <v>6</v>
      </c>
      <c r="U22" s="21">
        <f t="shared" si="2"/>
        <v>0.13513653513513516</v>
      </c>
      <c r="V22" s="17" t="str">
        <f t="shared" si="3"/>
        <v>Transport et logistique</v>
      </c>
      <c r="W22" s="41">
        <f t="shared" si="6"/>
        <v>7</v>
      </c>
      <c r="X22" s="41">
        <f t="shared" si="4"/>
        <v>2</v>
      </c>
      <c r="Y22" s="41">
        <f t="shared" si="5"/>
        <v>12</v>
      </c>
      <c r="Z22" s="41">
        <f t="shared" si="0"/>
        <v>11</v>
      </c>
      <c r="AA22" s="41">
        <f t="shared" si="1"/>
        <v>5</v>
      </c>
      <c r="AG22" s="25"/>
      <c r="AH22" s="25"/>
      <c r="AI22" s="25"/>
    </row>
    <row r="23" spans="1:35" ht="16.5" customHeight="1" x14ac:dyDescent="0.25">
      <c r="B23" t="s">
        <v>114</v>
      </c>
      <c r="H23" s="95"/>
      <c r="I23" s="25"/>
      <c r="J23" s="25"/>
      <c r="K23" s="11"/>
      <c r="L23" s="17" t="s">
        <v>85</v>
      </c>
      <c r="M23" s="17">
        <v>8</v>
      </c>
      <c r="N23" s="17">
        <v>3</v>
      </c>
      <c r="O23" s="17">
        <v>13</v>
      </c>
      <c r="P23" s="17">
        <v>4</v>
      </c>
      <c r="Q23" s="17">
        <v>2</v>
      </c>
      <c r="R23" s="22">
        <f>Q23/SUM(M23:Q23)+0.0000007</f>
        <v>6.6667366666666672E-2</v>
      </c>
      <c r="S23" s="11" t="s">
        <v>9</v>
      </c>
      <c r="T23" s="17">
        <v>7</v>
      </c>
      <c r="U23" s="21">
        <f t="shared" si="2"/>
        <v>0.13043528260869564</v>
      </c>
      <c r="V23" s="17" t="str">
        <f t="shared" si="3"/>
        <v>Communication, média et multimédia</v>
      </c>
      <c r="W23" s="41">
        <f t="shared" si="6"/>
        <v>7</v>
      </c>
      <c r="X23" s="41">
        <f t="shared" si="4"/>
        <v>1</v>
      </c>
      <c r="Y23" s="41">
        <f t="shared" si="5"/>
        <v>6</v>
      </c>
      <c r="Z23" s="41">
        <f t="shared" si="0"/>
        <v>6</v>
      </c>
      <c r="AA23" s="41">
        <f t="shared" si="1"/>
        <v>3</v>
      </c>
      <c r="AG23" s="25"/>
      <c r="AH23" s="25"/>
      <c r="AI23" s="25"/>
    </row>
    <row r="24" spans="1:35" ht="6.75" customHeight="1" x14ac:dyDescent="0.25">
      <c r="H24" s="95"/>
      <c r="I24" s="25"/>
      <c r="J24" s="25"/>
      <c r="K24" s="11"/>
      <c r="L24" s="17" t="s">
        <v>86</v>
      </c>
      <c r="M24" s="17">
        <v>13</v>
      </c>
      <c r="N24" s="17">
        <v>4</v>
      </c>
      <c r="O24" s="17">
        <v>20</v>
      </c>
      <c r="P24" s="17">
        <v>39</v>
      </c>
      <c r="Q24" s="17">
        <v>18</v>
      </c>
      <c r="R24" s="22">
        <f>Q24/SUM(M24:Q24)+0.0000008</f>
        <v>0.19149016170212765</v>
      </c>
      <c r="S24" s="11" t="s">
        <v>1</v>
      </c>
      <c r="T24" s="17">
        <v>8</v>
      </c>
      <c r="U24" s="21">
        <f t="shared" si="2"/>
        <v>0.11267715633802818</v>
      </c>
      <c r="V24" s="17" t="str">
        <f t="shared" si="3"/>
        <v>Services à la personne et à la collectivité</v>
      </c>
      <c r="W24" s="41">
        <f t="shared" si="6"/>
        <v>22</v>
      </c>
      <c r="X24" s="41">
        <f t="shared" si="4"/>
        <v>8</v>
      </c>
      <c r="Y24" s="41">
        <f t="shared" si="5"/>
        <v>9</v>
      </c>
      <c r="Z24" s="41">
        <f t="shared" si="0"/>
        <v>24</v>
      </c>
      <c r="AA24" s="41">
        <f t="shared" si="1"/>
        <v>8</v>
      </c>
      <c r="AG24" s="25"/>
      <c r="AH24" s="25"/>
      <c r="AI24" s="25"/>
    </row>
    <row r="25" spans="1:35" ht="12.75" customHeight="1" x14ac:dyDescent="0.25">
      <c r="A25" s="9" t="s">
        <v>36</v>
      </c>
      <c r="B25" s="12" t="s">
        <v>115</v>
      </c>
      <c r="G25" s="33"/>
      <c r="H25" s="95"/>
      <c r="I25" s="25"/>
      <c r="J25" s="25"/>
      <c r="K25" s="11"/>
      <c r="L25" s="17" t="s">
        <v>87</v>
      </c>
      <c r="M25" s="17">
        <v>1</v>
      </c>
      <c r="N25" s="17">
        <v>0</v>
      </c>
      <c r="O25" s="17">
        <v>8</v>
      </c>
      <c r="P25" s="17">
        <v>13</v>
      </c>
      <c r="Q25" s="17">
        <v>6</v>
      </c>
      <c r="R25" s="22">
        <f>Q25/SUM(M25:Q25)+0.0000009</f>
        <v>0.21428661428571427</v>
      </c>
      <c r="S25" s="11" t="s">
        <v>10</v>
      </c>
      <c r="T25" s="17">
        <v>9</v>
      </c>
      <c r="U25" s="21">
        <f t="shared" si="2"/>
        <v>8.0000299999999996E-2</v>
      </c>
      <c r="V25" s="17" t="str">
        <f t="shared" si="3"/>
        <v>Banque, assurance, immobilier</v>
      </c>
      <c r="W25" s="41">
        <f t="shared" si="6"/>
        <v>10</v>
      </c>
      <c r="X25" s="41">
        <f t="shared" si="4"/>
        <v>0</v>
      </c>
      <c r="Y25" s="41">
        <f t="shared" si="5"/>
        <v>4</v>
      </c>
      <c r="Z25" s="41">
        <f t="shared" si="0"/>
        <v>9</v>
      </c>
      <c r="AA25" s="41">
        <f t="shared" si="1"/>
        <v>2</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v>
      </c>
      <c r="N26" s="17">
        <v>0</v>
      </c>
      <c r="O26" s="17">
        <v>3</v>
      </c>
      <c r="P26" s="17">
        <v>11</v>
      </c>
      <c r="Q26" s="17">
        <v>17</v>
      </c>
      <c r="R26" s="22">
        <f>Q26/SUM(M26:Q26)+0.000001</f>
        <v>0.53125100000000003</v>
      </c>
      <c r="S26" s="11" t="s">
        <v>11</v>
      </c>
      <c r="T26" s="17">
        <v>10</v>
      </c>
      <c r="U26" s="21">
        <f t="shared" si="2"/>
        <v>6.6667366666666672E-2</v>
      </c>
      <c r="V26" s="17" t="str">
        <f t="shared" si="3"/>
        <v>Hôtellerie-restauration, tourisme, loisirs et animation</v>
      </c>
      <c r="W26" s="41">
        <f t="shared" si="6"/>
        <v>8</v>
      </c>
      <c r="X26" s="41">
        <f t="shared" si="4"/>
        <v>3</v>
      </c>
      <c r="Y26" s="41">
        <f t="shared" si="5"/>
        <v>13</v>
      </c>
      <c r="Z26" s="41">
        <f t="shared" si="0"/>
        <v>4</v>
      </c>
      <c r="AA26" s="41">
        <f t="shared" si="1"/>
        <v>2</v>
      </c>
      <c r="AB26" s="17"/>
    </row>
    <row r="27" spans="1:35" s="5" customFormat="1" ht="12.75" customHeight="1" x14ac:dyDescent="0.25">
      <c r="A27" s="24" t="s">
        <v>36</v>
      </c>
      <c r="B27" s="12" t="s">
        <v>117</v>
      </c>
      <c r="C27" s="51" t="s">
        <v>36</v>
      </c>
      <c r="D27" s="12" t="s">
        <v>119</v>
      </c>
      <c r="E27" s="32"/>
      <c r="F27" s="32"/>
      <c r="G27" s="33"/>
      <c r="H27" s="33"/>
      <c r="K27" s="31"/>
      <c r="L27" s="17" t="s">
        <v>89</v>
      </c>
      <c r="M27" s="17">
        <v>22</v>
      </c>
      <c r="N27" s="17">
        <v>8</v>
      </c>
      <c r="O27" s="17">
        <v>9</v>
      </c>
      <c r="P27" s="17">
        <v>24</v>
      </c>
      <c r="Q27" s="17">
        <v>8</v>
      </c>
      <c r="R27" s="22">
        <f>Q27/SUM(M27:Q27)+0.0000011</f>
        <v>0.11267715633802818</v>
      </c>
      <c r="S27" s="11" t="s">
        <v>12</v>
      </c>
      <c r="T27" s="17">
        <v>11</v>
      </c>
      <c r="U27" s="21">
        <f t="shared" si="2"/>
        <v>5.2631778947368417E-2</v>
      </c>
      <c r="V27" s="17" t="str">
        <f t="shared" si="3"/>
        <v>Arts et façonnage d'ouvrages d'art</v>
      </c>
      <c r="W27" s="41">
        <f t="shared" si="6"/>
        <v>12</v>
      </c>
      <c r="X27" s="41">
        <f t="shared" si="4"/>
        <v>1</v>
      </c>
      <c r="Y27" s="41">
        <f t="shared" si="5"/>
        <v>1</v>
      </c>
      <c r="Z27" s="41">
        <f t="shared" si="0"/>
        <v>4</v>
      </c>
      <c r="AA27" s="41">
        <f t="shared" si="1"/>
        <v>1</v>
      </c>
      <c r="AB27" s="17"/>
    </row>
    <row r="28" spans="1:35" s="5" customFormat="1" ht="14.25" customHeight="1" x14ac:dyDescent="0.25">
      <c r="C28" s="32"/>
      <c r="D28" s="32"/>
      <c r="E28" s="32"/>
      <c r="F28" s="32"/>
      <c r="G28" s="33"/>
      <c r="H28" s="33"/>
      <c r="K28" s="31"/>
      <c r="L28" s="17" t="s">
        <v>90</v>
      </c>
      <c r="M28" s="17">
        <v>20</v>
      </c>
      <c r="N28" s="17">
        <v>2</v>
      </c>
      <c r="O28" s="17">
        <v>0</v>
      </c>
      <c r="P28" s="17">
        <v>0</v>
      </c>
      <c r="Q28" s="17">
        <v>0</v>
      </c>
      <c r="R28" s="22">
        <f>Q28/SUM(M28:Q28)+0.0000012</f>
        <v>1.1999999999999999E-6</v>
      </c>
      <c r="S28" s="11" t="s">
        <v>13</v>
      </c>
      <c r="T28" s="17">
        <v>12</v>
      </c>
      <c r="U28" s="21">
        <f t="shared" si="2"/>
        <v>2.5641425641025641E-2</v>
      </c>
      <c r="V28" s="17" t="str">
        <f t="shared" si="3"/>
        <v>Commerce, vente et grande distribution</v>
      </c>
      <c r="W28" s="41">
        <f t="shared" si="6"/>
        <v>8</v>
      </c>
      <c r="X28" s="41">
        <f t="shared" si="4"/>
        <v>5</v>
      </c>
      <c r="Y28" s="41">
        <f t="shared" si="5"/>
        <v>15</v>
      </c>
      <c r="Z28" s="41">
        <f t="shared" si="0"/>
        <v>10</v>
      </c>
      <c r="AA28" s="41">
        <f t="shared" si="1"/>
        <v>1</v>
      </c>
      <c r="AB28" s="17"/>
    </row>
    <row r="29" spans="1:35" s="5" customFormat="1" ht="23.25" customHeight="1" x14ac:dyDescent="0.25">
      <c r="B29" s="31"/>
      <c r="C29" s="32"/>
      <c r="D29" s="32"/>
      <c r="E29" s="32"/>
      <c r="F29" s="32"/>
      <c r="G29" s="32"/>
      <c r="H29" s="38">
        <f>VLOOKUP(VLOOKUP(V17,$T$2:$U$15,2,FALSE),$L$32:$M$45,2,FALSE)/10</f>
        <v>2</v>
      </c>
      <c r="I29" s="39"/>
      <c r="K29" s="31"/>
      <c r="L29" s="17" t="s">
        <v>91</v>
      </c>
      <c r="M29" s="17">
        <v>4</v>
      </c>
      <c r="N29" s="17">
        <v>10</v>
      </c>
      <c r="O29" s="17">
        <v>10</v>
      </c>
      <c r="P29" s="17">
        <v>10</v>
      </c>
      <c r="Q29" s="17">
        <v>10</v>
      </c>
      <c r="R29" s="22">
        <f>Q29/SUM(M29:Q29)+0.0000013</f>
        <v>0.22727402727272727</v>
      </c>
      <c r="S29" s="11" t="s">
        <v>14</v>
      </c>
      <c r="T29" s="17">
        <v>13</v>
      </c>
      <c r="U29" s="21">
        <f t="shared" si="2"/>
        <v>1.1999999999999999E-6</v>
      </c>
      <c r="V29" s="17" t="str">
        <f t="shared" si="3"/>
        <v>Spectacle</v>
      </c>
      <c r="W29" s="41">
        <f t="shared" si="6"/>
        <v>20</v>
      </c>
      <c r="X29" s="41">
        <f t="shared" si="4"/>
        <v>2</v>
      </c>
      <c r="Y29" s="41">
        <f t="shared" si="5"/>
        <v>0</v>
      </c>
      <c r="Z29" s="41">
        <f t="shared" si="0"/>
        <v>0</v>
      </c>
      <c r="AA29" s="41">
        <f t="shared" si="1"/>
        <v>0</v>
      </c>
      <c r="AB29" s="17"/>
    </row>
    <row r="30" spans="1:35" s="5" customFormat="1" ht="23.25" customHeight="1" x14ac:dyDescent="0.25">
      <c r="B30" s="31"/>
      <c r="C30" s="32"/>
      <c r="D30" s="32"/>
      <c r="E30" s="32"/>
      <c r="F30" s="32"/>
      <c r="G30" s="32"/>
      <c r="H30" s="38">
        <f t="shared" ref="H30:H42" si="7">VLOOKUP(VLOOKUP(V18,$T$2:$U$15,2,FALSE),$L$32:$M$45,2,FALSE)/10</f>
        <v>1</v>
      </c>
      <c r="I30" s="39"/>
      <c r="K30" s="31"/>
      <c r="L30" s="17" t="s">
        <v>92</v>
      </c>
      <c r="M30" s="17">
        <v>7</v>
      </c>
      <c r="N30" s="17">
        <v>2</v>
      </c>
      <c r="O30" s="17">
        <v>12</v>
      </c>
      <c r="P30" s="17">
        <v>11</v>
      </c>
      <c r="Q30" s="17">
        <v>5</v>
      </c>
      <c r="R30" s="22">
        <f>Q30/SUM(M30:Q30)+0.0000014</f>
        <v>0.13513653513513516</v>
      </c>
      <c r="S30" s="11" t="s">
        <v>15</v>
      </c>
      <c r="T30" s="17">
        <v>14</v>
      </c>
      <c r="U30" s="21">
        <f t="shared" si="2"/>
        <v>9.9999999999999995E-8</v>
      </c>
      <c r="V30" s="17" t="str">
        <f t="shared" si="3"/>
        <v>Agriculture et pêche, espaces naturels et espaces verts, soins aux animaux</v>
      </c>
      <c r="W30" s="41">
        <f t="shared" si="6"/>
        <v>5</v>
      </c>
      <c r="X30" s="41">
        <f t="shared" si="4"/>
        <v>3</v>
      </c>
      <c r="Y30" s="41">
        <f t="shared" si="5"/>
        <v>10</v>
      </c>
      <c r="Z30" s="41">
        <f t="shared" si="0"/>
        <v>12</v>
      </c>
      <c r="AA30" s="41">
        <f t="shared" si="1"/>
        <v>0</v>
      </c>
      <c r="AB30" s="17"/>
    </row>
    <row r="31" spans="1:35" s="5" customFormat="1" ht="23.25" customHeight="1" x14ac:dyDescent="0.25">
      <c r="H31" s="38">
        <f t="shared" si="7"/>
        <v>1.4</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1.5</v>
      </c>
      <c r="I32" s="39"/>
      <c r="L32" s="17" t="s">
        <v>79</v>
      </c>
      <c r="M32" s="17">
        <v>9</v>
      </c>
      <c r="N32" s="17"/>
      <c r="O32" s="17"/>
      <c r="P32" s="17"/>
      <c r="Q32" s="17"/>
      <c r="R32" s="17"/>
      <c r="S32" s="17"/>
      <c r="T32" s="17"/>
      <c r="U32" s="17"/>
      <c r="V32" s="17"/>
      <c r="W32" s="17"/>
      <c r="X32" s="17"/>
      <c r="Y32" s="17"/>
      <c r="Z32" s="17"/>
      <c r="AA32" s="17"/>
      <c r="AB32" s="17"/>
    </row>
    <row r="33" spans="2:28" s="5" customFormat="1" ht="23.25" customHeight="1" x14ac:dyDescent="0.25">
      <c r="H33" s="38">
        <f t="shared" si="7"/>
        <v>1.5</v>
      </c>
      <c r="I33" s="39"/>
      <c r="L33" s="17" t="s">
        <v>80</v>
      </c>
      <c r="M33" s="17">
        <v>-5</v>
      </c>
      <c r="N33" s="17"/>
      <c r="O33" s="17"/>
      <c r="P33" s="17"/>
      <c r="Q33" s="17"/>
      <c r="R33" s="17"/>
      <c r="S33" s="17"/>
      <c r="T33" s="17"/>
      <c r="U33" s="17"/>
      <c r="V33" s="17"/>
      <c r="W33" s="17"/>
      <c r="X33" s="17"/>
      <c r="Y33" s="17"/>
      <c r="Z33" s="17"/>
      <c r="AA33" s="17"/>
      <c r="AB33" s="17"/>
    </row>
    <row r="34" spans="2:28" s="5" customFormat="1" ht="23.25" customHeight="1" x14ac:dyDescent="0.25">
      <c r="H34" s="38">
        <f t="shared" si="7"/>
        <v>0.8</v>
      </c>
      <c r="I34" s="39"/>
      <c r="L34" s="17" t="s">
        <v>81</v>
      </c>
      <c r="M34" s="17">
        <v>13</v>
      </c>
      <c r="N34" s="17"/>
      <c r="O34" s="17"/>
      <c r="P34" s="17"/>
      <c r="Q34" s="17"/>
      <c r="R34" s="17"/>
      <c r="S34" s="17"/>
      <c r="T34" s="17"/>
      <c r="U34" s="17"/>
      <c r="V34" s="17"/>
      <c r="W34" s="17"/>
      <c r="X34" s="17"/>
      <c r="Y34" s="17"/>
      <c r="Z34" s="17"/>
      <c r="AA34" s="17"/>
      <c r="AB34" s="17"/>
    </row>
    <row r="35" spans="2:28" s="5" customFormat="1" ht="23.25" customHeight="1" x14ac:dyDescent="0.25">
      <c r="H35" s="38">
        <f t="shared" si="7"/>
        <v>1.3</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0.7</v>
      </c>
      <c r="I36" s="40"/>
      <c r="L36" s="17" t="s">
        <v>83</v>
      </c>
      <c r="M36" s="17">
        <v>13</v>
      </c>
      <c r="N36" s="17"/>
      <c r="O36" s="17"/>
      <c r="P36" s="17"/>
      <c r="Q36" s="17"/>
      <c r="R36" s="17"/>
      <c r="S36" s="17"/>
      <c r="T36" s="17"/>
      <c r="U36" s="17"/>
      <c r="V36" s="17"/>
      <c r="W36" s="17"/>
      <c r="X36" s="17"/>
      <c r="Y36" s="17"/>
      <c r="Z36" s="17"/>
      <c r="AA36" s="17"/>
      <c r="AB36" s="17"/>
    </row>
    <row r="37" spans="2:28" s="5" customFormat="1" ht="23.25" customHeight="1" x14ac:dyDescent="0.25">
      <c r="H37" s="38">
        <f t="shared" si="7"/>
        <v>1.3</v>
      </c>
      <c r="I37" s="40"/>
      <c r="L37" s="17" t="s">
        <v>84</v>
      </c>
      <c r="M37" s="17">
        <v>15</v>
      </c>
      <c r="N37" s="17"/>
      <c r="O37" s="17"/>
      <c r="P37" s="17"/>
      <c r="Q37" s="17"/>
      <c r="R37" s="17"/>
      <c r="S37" s="17"/>
      <c r="T37" s="17"/>
      <c r="U37" s="17"/>
      <c r="V37" s="17"/>
      <c r="W37" s="17"/>
      <c r="X37" s="17"/>
      <c r="Y37" s="17"/>
      <c r="Z37" s="17"/>
      <c r="AA37" s="17"/>
      <c r="AB37" s="17"/>
    </row>
    <row r="38" spans="2:28" s="5" customFormat="1" ht="23.25" customHeight="1" x14ac:dyDescent="0.25">
      <c r="H38" s="38">
        <f t="shared" si="7"/>
        <v>0.7</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-0.5</v>
      </c>
      <c r="I39" s="39"/>
      <c r="L39" s="17" t="s">
        <v>86</v>
      </c>
      <c r="M39" s="17">
        <v>15</v>
      </c>
      <c r="N39" s="17"/>
      <c r="O39" s="17"/>
      <c r="P39" s="17"/>
      <c r="Q39" s="17"/>
      <c r="R39" s="17"/>
      <c r="S39" s="17"/>
      <c r="T39" s="17"/>
      <c r="U39" s="17"/>
      <c r="V39" s="17"/>
      <c r="W39" s="17"/>
      <c r="X39" s="17"/>
      <c r="Y39" s="17"/>
      <c r="Z39" s="17"/>
      <c r="AA39" s="17"/>
      <c r="AB39" s="17"/>
    </row>
    <row r="40" spans="2:28" s="5" customFormat="1" ht="23.25" customHeight="1" x14ac:dyDescent="0.25">
      <c r="H40" s="38">
        <f t="shared" si="7"/>
        <v>0.5</v>
      </c>
      <c r="I40" s="39"/>
      <c r="L40" s="17" t="s">
        <v>87</v>
      </c>
      <c r="M40" s="17">
        <v>14</v>
      </c>
      <c r="N40" s="17"/>
      <c r="O40" s="17"/>
      <c r="P40" s="17"/>
      <c r="Q40" s="17"/>
      <c r="R40" s="17"/>
      <c r="S40" s="17"/>
      <c r="T40" s="17"/>
      <c r="U40" s="17"/>
      <c r="V40" s="17"/>
      <c r="W40" s="17"/>
      <c r="X40" s="17"/>
      <c r="Y40" s="17"/>
      <c r="Z40" s="17"/>
      <c r="AA40" s="17"/>
      <c r="AB40" s="17"/>
    </row>
    <row r="41" spans="2:28" s="5" customFormat="1" ht="23.25" customHeight="1" x14ac:dyDescent="0.25">
      <c r="H41" s="38">
        <f t="shared" si="7"/>
        <v>-1.8</v>
      </c>
      <c r="I41" s="39"/>
      <c r="L41" s="17" t="s">
        <v>88</v>
      </c>
      <c r="M41" s="17">
        <v>20</v>
      </c>
      <c r="N41" s="17"/>
      <c r="O41" s="17"/>
      <c r="P41" s="17"/>
      <c r="Q41" s="17"/>
      <c r="R41" s="17"/>
      <c r="S41" s="17"/>
      <c r="T41" s="17"/>
      <c r="U41" s="17"/>
      <c r="V41" s="17"/>
      <c r="W41" s="17"/>
      <c r="X41" s="17"/>
      <c r="Y41" s="17"/>
      <c r="Z41" s="17"/>
      <c r="AA41" s="17"/>
      <c r="AB41" s="17"/>
    </row>
    <row r="42" spans="2:28" s="5" customFormat="1" ht="23.25" customHeight="1" x14ac:dyDescent="0.25">
      <c r="H42" s="38">
        <f t="shared" si="7"/>
        <v>0.9</v>
      </c>
      <c r="I42" s="39"/>
      <c r="J42" s="36"/>
      <c r="K42" s="36"/>
      <c r="L42" s="17" t="s">
        <v>89</v>
      </c>
      <c r="M42" s="17">
        <v>7</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-18</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10</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17 métiers. À l'inverse, 1 métier ne semble pas du tout en tension (indicateur inférieur à -1). Dans ce domaine, l'indicateur de tension est de 2.</v>
      </c>
      <c r="C45" s="96"/>
      <c r="D45" s="96"/>
      <c r="E45" s="96"/>
      <c r="F45" s="96"/>
      <c r="G45" s="96"/>
      <c r="H45" s="96"/>
      <c r="J45" s="36"/>
      <c r="K45" s="36"/>
      <c r="L45" s="17" t="s">
        <v>92</v>
      </c>
      <c r="M45" s="17">
        <v>8</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Département de l'Orne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171</v>
      </c>
      <c r="C51" s="60">
        <v>5</v>
      </c>
      <c r="D51" s="60">
        <v>1</v>
      </c>
      <c r="E51" s="60">
        <v>1</v>
      </c>
      <c r="F51" s="60">
        <v>2</v>
      </c>
      <c r="G51" s="60">
        <v>2</v>
      </c>
      <c r="H51" s="60">
        <v>1</v>
      </c>
      <c r="L51" s="17"/>
      <c r="M51" s="17"/>
      <c r="N51" s="17"/>
      <c r="O51" s="17"/>
      <c r="P51" s="17"/>
      <c r="Q51" s="17"/>
    </row>
    <row r="52" spans="1:17" ht="24.75" customHeight="1" x14ac:dyDescent="0.25">
      <c r="A52" s="57" t="s">
        <v>27</v>
      </c>
      <c r="B52" s="61" t="s">
        <v>202</v>
      </c>
      <c r="C52" s="62">
        <v>3</v>
      </c>
      <c r="D52" s="62">
        <v>5</v>
      </c>
      <c r="E52" s="62">
        <v>4</v>
      </c>
      <c r="F52" s="62">
        <v>5</v>
      </c>
      <c r="G52" s="62">
        <v>3</v>
      </c>
      <c r="H52" s="62">
        <v>2</v>
      </c>
      <c r="L52" s="17"/>
      <c r="M52" s="17"/>
      <c r="N52" s="17"/>
      <c r="O52" s="17"/>
      <c r="P52" s="17"/>
      <c r="Q52" s="17"/>
    </row>
    <row r="53" spans="1:17" ht="24.75" customHeight="1" x14ac:dyDescent="0.25">
      <c r="A53" s="57" t="s">
        <v>25</v>
      </c>
      <c r="B53" s="61" t="s">
        <v>168</v>
      </c>
      <c r="C53" s="62">
        <v>5</v>
      </c>
      <c r="D53" s="62">
        <v>2</v>
      </c>
      <c r="E53" s="62">
        <v>1</v>
      </c>
      <c r="F53" s="62">
        <v>4</v>
      </c>
      <c r="G53" s="62">
        <v>4</v>
      </c>
      <c r="H53" s="62">
        <v>3</v>
      </c>
      <c r="L53" s="17"/>
      <c r="M53" s="17"/>
      <c r="N53" s="17"/>
      <c r="O53" s="17"/>
      <c r="P53" s="17"/>
      <c r="Q53" s="17"/>
    </row>
    <row r="54" spans="1:17" ht="24.75" customHeight="1" x14ac:dyDescent="0.25">
      <c r="A54" s="57" t="s">
        <v>24</v>
      </c>
      <c r="B54" s="61" t="s">
        <v>315</v>
      </c>
      <c r="C54" s="62">
        <v>3</v>
      </c>
      <c r="D54" s="62">
        <v>1</v>
      </c>
      <c r="E54" s="62">
        <v>1</v>
      </c>
      <c r="F54" s="62">
        <v>5</v>
      </c>
      <c r="G54" s="62">
        <v>2</v>
      </c>
      <c r="H54" s="62">
        <v>3</v>
      </c>
      <c r="L54" s="17"/>
      <c r="M54" s="17"/>
      <c r="N54" s="17"/>
      <c r="O54" s="17"/>
      <c r="P54" s="17"/>
      <c r="Q54" s="17"/>
    </row>
    <row r="55" spans="1:17" ht="24.75" customHeight="1" x14ac:dyDescent="0.25">
      <c r="A55" s="57" t="s">
        <v>23</v>
      </c>
      <c r="B55" s="61" t="s">
        <v>190</v>
      </c>
      <c r="C55" s="62">
        <v>5</v>
      </c>
      <c r="D55" s="62">
        <v>4</v>
      </c>
      <c r="E55" s="62">
        <v>3</v>
      </c>
      <c r="F55" s="62">
        <v>5</v>
      </c>
      <c r="G55" s="62">
        <v>1</v>
      </c>
      <c r="H55" s="62">
        <v>3</v>
      </c>
      <c r="L55" s="17"/>
      <c r="M55" s="17"/>
      <c r="N55" s="17"/>
      <c r="O55" s="17"/>
      <c r="P55" s="17"/>
      <c r="Q55" s="17"/>
    </row>
    <row r="56" spans="1:17" ht="24.75" customHeight="1" x14ac:dyDescent="0.25">
      <c r="A56" s="57" t="s">
        <v>22</v>
      </c>
      <c r="B56" s="61" t="s">
        <v>290</v>
      </c>
      <c r="C56" s="62">
        <v>3</v>
      </c>
      <c r="D56" s="62">
        <v>5</v>
      </c>
      <c r="E56" s="62">
        <v>2</v>
      </c>
      <c r="F56" s="62">
        <v>4</v>
      </c>
      <c r="G56" s="62">
        <v>5</v>
      </c>
      <c r="H56" s="62">
        <v>1</v>
      </c>
      <c r="L56" s="17"/>
      <c r="M56" s="17"/>
      <c r="N56" s="17"/>
      <c r="O56" s="17"/>
      <c r="P56" s="17"/>
      <c r="Q56" s="17"/>
    </row>
    <row r="57" spans="1:17" ht="24.75" customHeight="1" x14ac:dyDescent="0.25">
      <c r="A57" s="57" t="s">
        <v>21</v>
      </c>
      <c r="B57" s="61" t="s">
        <v>187</v>
      </c>
      <c r="C57" s="62">
        <v>5</v>
      </c>
      <c r="D57" s="62">
        <v>4</v>
      </c>
      <c r="E57" s="62">
        <v>3</v>
      </c>
      <c r="F57" s="62">
        <v>4</v>
      </c>
      <c r="G57" s="62">
        <v>3</v>
      </c>
      <c r="H57" s="62">
        <v>3</v>
      </c>
      <c r="L57" s="17"/>
      <c r="M57" s="17"/>
      <c r="N57" s="17"/>
      <c r="O57" s="17"/>
      <c r="P57" s="17"/>
      <c r="Q57" s="17"/>
    </row>
    <row r="58" spans="1:17" ht="24.75" customHeight="1" x14ac:dyDescent="0.25">
      <c r="A58" s="57" t="s">
        <v>20</v>
      </c>
      <c r="B58" s="61" t="s">
        <v>271</v>
      </c>
      <c r="C58" s="62">
        <v>3</v>
      </c>
      <c r="D58" s="62">
        <v>5</v>
      </c>
      <c r="E58" s="62">
        <v>3</v>
      </c>
      <c r="F58" s="62">
        <v>5</v>
      </c>
      <c r="G58" s="62">
        <v>4</v>
      </c>
      <c r="H58" s="62">
        <v>2</v>
      </c>
      <c r="L58" s="17"/>
      <c r="M58" s="17"/>
      <c r="N58" s="17"/>
      <c r="O58" s="17"/>
      <c r="P58" s="17"/>
      <c r="Q58" s="17"/>
    </row>
    <row r="59" spans="1:17" ht="24.75" customHeight="1" x14ac:dyDescent="0.25">
      <c r="A59" s="57" t="s">
        <v>19</v>
      </c>
      <c r="B59" s="61" t="s">
        <v>214</v>
      </c>
      <c r="C59" s="62">
        <v>3</v>
      </c>
      <c r="D59" s="62">
        <v>1</v>
      </c>
      <c r="E59" s="62">
        <v>1</v>
      </c>
      <c r="F59" s="62">
        <v>5</v>
      </c>
      <c r="G59" s="62">
        <v>5</v>
      </c>
      <c r="H59" s="62">
        <v>1</v>
      </c>
      <c r="L59" s="17"/>
      <c r="M59" s="17"/>
      <c r="N59" s="17"/>
      <c r="O59" s="17"/>
      <c r="P59" s="17"/>
      <c r="Q59" s="17"/>
    </row>
    <row r="60" spans="1:17" ht="24.75" customHeight="1" x14ac:dyDescent="0.25">
      <c r="A60" s="57" t="s">
        <v>18</v>
      </c>
      <c r="B60" s="61" t="s">
        <v>239</v>
      </c>
      <c r="C60" s="62">
        <v>1</v>
      </c>
      <c r="D60" s="62">
        <v>2</v>
      </c>
      <c r="E60" s="62">
        <v>2</v>
      </c>
      <c r="F60" s="62">
        <v>5</v>
      </c>
      <c r="G60" s="62">
        <v>5</v>
      </c>
      <c r="H60" s="62">
        <v>4</v>
      </c>
      <c r="L60" s="17"/>
      <c r="M60" s="17"/>
      <c r="N60" s="17"/>
      <c r="O60" s="17"/>
      <c r="P60" s="17"/>
      <c r="Q60" s="17"/>
    </row>
    <row r="61" spans="1:17" ht="24.75" customHeight="1" x14ac:dyDescent="0.25">
      <c r="A61" s="57" t="s">
        <v>97</v>
      </c>
      <c r="B61" s="61" t="s">
        <v>227</v>
      </c>
      <c r="C61" s="62">
        <v>5</v>
      </c>
      <c r="D61" s="62">
        <v>3</v>
      </c>
      <c r="E61" s="62">
        <v>3</v>
      </c>
      <c r="F61" s="62">
        <v>4</v>
      </c>
      <c r="G61" s="62">
        <v>5</v>
      </c>
      <c r="H61" s="62">
        <v>2</v>
      </c>
      <c r="L61" s="17"/>
      <c r="M61" s="17"/>
      <c r="N61" s="17"/>
      <c r="O61" s="17"/>
      <c r="P61" s="17"/>
      <c r="Q61" s="17"/>
    </row>
    <row r="62" spans="1:17" ht="24.75" customHeight="1" x14ac:dyDescent="0.25">
      <c r="A62" s="57" t="s">
        <v>98</v>
      </c>
      <c r="B62" s="61" t="s">
        <v>137</v>
      </c>
      <c r="C62" s="62">
        <v>5</v>
      </c>
      <c r="D62" s="62">
        <v>1</v>
      </c>
      <c r="E62" s="62">
        <v>1</v>
      </c>
      <c r="F62" s="62">
        <v>4</v>
      </c>
      <c r="G62" s="62">
        <v>5</v>
      </c>
      <c r="H62" s="62">
        <v>4</v>
      </c>
      <c r="L62" s="17"/>
      <c r="M62" s="17"/>
      <c r="N62" s="17"/>
      <c r="O62" s="17"/>
      <c r="P62" s="17"/>
      <c r="Q62" s="17"/>
    </row>
    <row r="63" spans="1:17" ht="24.75" customHeight="1" x14ac:dyDescent="0.25">
      <c r="A63" s="57" t="s">
        <v>99</v>
      </c>
      <c r="B63" s="61" t="s">
        <v>195</v>
      </c>
      <c r="C63" s="62">
        <v>3</v>
      </c>
      <c r="D63" s="62">
        <v>3</v>
      </c>
      <c r="E63" s="62">
        <v>3</v>
      </c>
      <c r="F63" s="62">
        <v>5</v>
      </c>
      <c r="G63" s="62">
        <v>2</v>
      </c>
      <c r="H63" s="62">
        <v>5</v>
      </c>
      <c r="L63" s="17"/>
      <c r="M63" s="17"/>
      <c r="N63" s="17"/>
      <c r="O63" s="17"/>
      <c r="P63" s="17"/>
      <c r="Q63" s="17"/>
    </row>
    <row r="64" spans="1:17" ht="24.75" customHeight="1" x14ac:dyDescent="0.25">
      <c r="A64" s="57" t="s">
        <v>100</v>
      </c>
      <c r="B64" s="61" t="s">
        <v>291</v>
      </c>
      <c r="C64" s="62">
        <v>5</v>
      </c>
      <c r="D64" s="62">
        <v>3</v>
      </c>
      <c r="E64" s="62">
        <v>1</v>
      </c>
      <c r="F64" s="62">
        <v>4</v>
      </c>
      <c r="G64" s="62">
        <v>2</v>
      </c>
      <c r="H64" s="62">
        <v>5</v>
      </c>
      <c r="L64" s="17"/>
      <c r="M64" s="17"/>
      <c r="N64" s="17"/>
      <c r="O64" s="17"/>
      <c r="P64" s="17"/>
      <c r="Q64" s="17"/>
    </row>
    <row r="65" spans="1:35" ht="24.75" customHeight="1" x14ac:dyDescent="0.25">
      <c r="A65" s="57" t="s">
        <v>101</v>
      </c>
      <c r="B65" s="61" t="s">
        <v>269</v>
      </c>
      <c r="C65" s="62">
        <v>4</v>
      </c>
      <c r="D65" s="62">
        <v>1</v>
      </c>
      <c r="E65" s="62">
        <v>1</v>
      </c>
      <c r="F65" s="62">
        <v>2</v>
      </c>
      <c r="G65" s="62">
        <v>3</v>
      </c>
      <c r="H65" s="62">
        <v>1</v>
      </c>
      <c r="L65" s="17"/>
      <c r="M65" s="17"/>
      <c r="N65" s="17"/>
      <c r="O65" s="17"/>
      <c r="P65" s="17"/>
      <c r="Q65" s="17"/>
    </row>
    <row r="66" spans="1:35" ht="24.75" customHeight="1" x14ac:dyDescent="0.25">
      <c r="A66" s="57" t="s">
        <v>102</v>
      </c>
      <c r="B66" s="61" t="s">
        <v>254</v>
      </c>
      <c r="C66" s="62">
        <v>1</v>
      </c>
      <c r="D66" s="62">
        <v>2</v>
      </c>
      <c r="E66" s="62">
        <v>1</v>
      </c>
      <c r="F66" s="62">
        <v>5</v>
      </c>
      <c r="G66" s="62">
        <v>5</v>
      </c>
      <c r="H66" s="62">
        <v>4</v>
      </c>
      <c r="L66" s="17"/>
      <c r="M66" s="17"/>
      <c r="N66" s="17"/>
      <c r="O66" s="17"/>
      <c r="P66" s="17"/>
      <c r="Q66" s="17"/>
    </row>
    <row r="67" spans="1:35" ht="24.75" customHeight="1" x14ac:dyDescent="0.25">
      <c r="A67" s="57" t="s">
        <v>103</v>
      </c>
      <c r="B67" s="61" t="s">
        <v>235</v>
      </c>
      <c r="C67" s="62">
        <v>5</v>
      </c>
      <c r="D67" s="62">
        <v>1</v>
      </c>
      <c r="E67" s="62">
        <v>1</v>
      </c>
      <c r="F67" s="62">
        <v>4</v>
      </c>
      <c r="G67" s="72">
        <v>2</v>
      </c>
      <c r="H67" s="62">
        <v>2</v>
      </c>
      <c r="L67" s="17"/>
      <c r="M67" s="17"/>
      <c r="N67" s="17"/>
      <c r="O67" s="17"/>
      <c r="P67" s="17"/>
      <c r="Q67" s="17"/>
    </row>
    <row r="68" spans="1:35" ht="24.75" customHeight="1" x14ac:dyDescent="0.25">
      <c r="A68" s="57" t="s">
        <v>104</v>
      </c>
      <c r="B68" s="61" t="s">
        <v>207</v>
      </c>
      <c r="C68" s="62">
        <v>5</v>
      </c>
      <c r="D68" s="62">
        <v>3</v>
      </c>
      <c r="E68" s="62">
        <v>3</v>
      </c>
      <c r="F68" s="62">
        <v>4</v>
      </c>
      <c r="G68" s="62">
        <v>4</v>
      </c>
      <c r="H68" s="62">
        <v>2</v>
      </c>
      <c r="L68" s="17"/>
      <c r="M68" s="17"/>
      <c r="N68" s="17"/>
      <c r="O68" s="17"/>
      <c r="P68" s="17"/>
      <c r="Q68" s="17"/>
    </row>
    <row r="69" spans="1:35" ht="24.75" customHeight="1" x14ac:dyDescent="0.25">
      <c r="A69" s="57" t="s">
        <v>105</v>
      </c>
      <c r="B69" s="61" t="s">
        <v>208</v>
      </c>
      <c r="C69" s="62">
        <v>4</v>
      </c>
      <c r="D69" s="62">
        <v>3</v>
      </c>
      <c r="E69" s="62">
        <v>1</v>
      </c>
      <c r="F69" s="62">
        <v>1</v>
      </c>
      <c r="G69" s="62">
        <v>3</v>
      </c>
      <c r="H69" s="62">
        <v>4</v>
      </c>
      <c r="L69" s="17"/>
      <c r="M69" s="17"/>
      <c r="N69" s="17"/>
      <c r="O69" s="17"/>
      <c r="P69" s="17"/>
      <c r="Q69" s="17"/>
    </row>
    <row r="70" spans="1:35" ht="24.75" customHeight="1" x14ac:dyDescent="0.25">
      <c r="A70" s="57" t="s">
        <v>106</v>
      </c>
      <c r="B70" s="61" t="s">
        <v>292</v>
      </c>
      <c r="C70" s="62">
        <v>4</v>
      </c>
      <c r="D70" s="62">
        <v>5</v>
      </c>
      <c r="E70" s="62">
        <v>4</v>
      </c>
      <c r="F70" s="62">
        <v>4</v>
      </c>
      <c r="G70" s="62">
        <v>3</v>
      </c>
      <c r="H70" s="62">
        <v>5</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Département de l'Orne</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98" si="8">M79</f>
        <v xml:space="preserve">Direction administrative et financière </v>
      </c>
      <c r="C79" s="63">
        <f>IF(N79=". ",0,IF(AND(N79&gt;0,N79&lt;5),"ND",N79))</f>
        <v>20</v>
      </c>
      <c r="D79" s="58">
        <f>IF(O79=". ",0,IF(AND(O79&gt;0,O79&lt;5),"ND",O79))</f>
        <v>27</v>
      </c>
      <c r="E79" s="64">
        <f t="shared" ref="E79:E98" si="9">IF(P79=". ",0,P79)</f>
        <v>44</v>
      </c>
      <c r="F79" s="65">
        <f>IF(OR(R79=0,R79=". "),"-",IF(P79=". ",0,P79)/R79-1)</f>
        <v>0.69230769230769229</v>
      </c>
      <c r="G79" s="58">
        <f>IF(Q79=". ",0,Q79)</f>
        <v>5</v>
      </c>
      <c r="H79" s="66">
        <f>IF(OR(S79=0,S79=". "),"-",IF(P79=". ",0,P79)/S79)</f>
        <v>2.75</v>
      </c>
      <c r="I79"/>
      <c r="J79"/>
      <c r="K79"/>
      <c r="M79" s="17" t="s">
        <v>171</v>
      </c>
      <c r="N79" s="17">
        <v>20</v>
      </c>
      <c r="O79" s="17">
        <v>27</v>
      </c>
      <c r="P79" s="17">
        <v>44</v>
      </c>
      <c r="Q79" s="17">
        <v>5</v>
      </c>
      <c r="R79" s="17">
        <v>26</v>
      </c>
      <c r="S79" s="17">
        <v>16</v>
      </c>
      <c r="AC79" s="5"/>
      <c r="AD79" s="5"/>
      <c r="AE79" s="5"/>
      <c r="AF79" s="5"/>
      <c r="AG79"/>
      <c r="AH79"/>
      <c r="AI79"/>
    </row>
    <row r="80" spans="1:35" s="17" customFormat="1" ht="24.75" customHeight="1" x14ac:dyDescent="0.25">
      <c r="A80" s="57" t="s">
        <v>27</v>
      </c>
      <c r="B80" s="61" t="str">
        <f t="shared" si="8"/>
        <v xml:space="preserve">Conduite d'équipement d'usinage </v>
      </c>
      <c r="C80" s="67">
        <f t="shared" ref="C80:D98" si="10">IF(N80=". ",0,IF(AND(N80&gt;0,N80&lt;5),"ND",N80))</f>
        <v>30</v>
      </c>
      <c r="D80" s="68">
        <f t="shared" si="10"/>
        <v>50</v>
      </c>
      <c r="E80" s="69">
        <f t="shared" si="9"/>
        <v>140</v>
      </c>
      <c r="F80" s="70">
        <f t="shared" ref="F80:F98" si="11">IF(OR(R80=0,R80=". "),"-",IF(P80=". ",0,P80)/R80-1)</f>
        <v>0.68674698795180733</v>
      </c>
      <c r="G80" s="68">
        <f t="shared" ref="G80:G98" si="12">IF(Q80=". ",0,Q80)</f>
        <v>9</v>
      </c>
      <c r="H80" s="71">
        <f t="shared" ref="H80:H98" si="13">IF(OR(S80=0,S80=". "),"-",IF(P80=". ",0,P80)/S80)</f>
        <v>3.5</v>
      </c>
      <c r="I80"/>
      <c r="J80"/>
      <c r="K80"/>
      <c r="M80" s="17" t="s">
        <v>202</v>
      </c>
      <c r="N80" s="17">
        <v>30</v>
      </c>
      <c r="O80" s="17">
        <v>50</v>
      </c>
      <c r="P80" s="17">
        <v>140</v>
      </c>
      <c r="Q80" s="17">
        <v>9</v>
      </c>
      <c r="R80" s="17">
        <v>83</v>
      </c>
      <c r="S80" s="17">
        <v>40</v>
      </c>
      <c r="AC80" s="5"/>
      <c r="AD80" s="5"/>
      <c r="AE80" s="5"/>
      <c r="AF80" s="5"/>
      <c r="AG80"/>
      <c r="AH80"/>
      <c r="AI80"/>
    </row>
    <row r="81" spans="1:35" s="17" customFormat="1" ht="24.75" customHeight="1" x14ac:dyDescent="0.25">
      <c r="A81" s="57" t="s">
        <v>25</v>
      </c>
      <c r="B81" s="61" t="str">
        <f t="shared" si="8"/>
        <v xml:space="preserve">Installation et maintenance d'équipements industriels et d'exploitation </v>
      </c>
      <c r="C81" s="67">
        <f t="shared" si="10"/>
        <v>23</v>
      </c>
      <c r="D81" s="68">
        <f t="shared" si="10"/>
        <v>45</v>
      </c>
      <c r="E81" s="69">
        <f t="shared" si="9"/>
        <v>288</v>
      </c>
      <c r="F81" s="70">
        <f t="shared" si="11"/>
        <v>1.1818181818181817</v>
      </c>
      <c r="G81" s="68">
        <f t="shared" si="12"/>
        <v>23</v>
      </c>
      <c r="H81" s="71">
        <f t="shared" si="13"/>
        <v>3.388235294117647</v>
      </c>
      <c r="I81"/>
      <c r="J81"/>
      <c r="K81"/>
      <c r="M81" s="17" t="s">
        <v>168</v>
      </c>
      <c r="N81" s="17">
        <v>23</v>
      </c>
      <c r="O81" s="17">
        <v>45</v>
      </c>
      <c r="P81" s="17">
        <v>288</v>
      </c>
      <c r="Q81" s="17">
        <v>23</v>
      </c>
      <c r="R81" s="17">
        <v>132</v>
      </c>
      <c r="S81" s="17">
        <v>85</v>
      </c>
      <c r="AC81" s="5"/>
      <c r="AD81" s="5"/>
      <c r="AE81" s="5"/>
      <c r="AF81" s="5"/>
      <c r="AG81"/>
      <c r="AH81"/>
      <c r="AI81"/>
    </row>
    <row r="82" spans="1:35" s="17" customFormat="1" ht="24.75" customHeight="1" x14ac:dyDescent="0.25">
      <c r="A82" s="57" t="s">
        <v>24</v>
      </c>
      <c r="B82" s="61" t="str">
        <f t="shared" si="8"/>
        <v xml:space="preserve">Relation technico-commerciale </v>
      </c>
      <c r="C82" s="67">
        <f t="shared" si="10"/>
        <v>18</v>
      </c>
      <c r="D82" s="68">
        <f t="shared" si="10"/>
        <v>29</v>
      </c>
      <c r="E82" s="69">
        <f t="shared" si="9"/>
        <v>20</v>
      </c>
      <c r="F82" s="70">
        <f t="shared" si="11"/>
        <v>-0.19999999999999996</v>
      </c>
      <c r="G82" s="68">
        <f t="shared" si="12"/>
        <v>1</v>
      </c>
      <c r="H82" s="71">
        <f t="shared" si="13"/>
        <v>0.47619047619047616</v>
      </c>
      <c r="I82"/>
      <c r="J82"/>
      <c r="K82"/>
      <c r="M82" s="17" t="s">
        <v>315</v>
      </c>
      <c r="N82" s="17">
        <v>18</v>
      </c>
      <c r="O82" s="17">
        <v>29</v>
      </c>
      <c r="P82" s="17">
        <v>20</v>
      </c>
      <c r="Q82" s="17">
        <v>1</v>
      </c>
      <c r="R82" s="17">
        <v>25</v>
      </c>
      <c r="S82" s="17">
        <v>42</v>
      </c>
      <c r="AC82" s="5"/>
      <c r="AD82" s="5"/>
      <c r="AE82" s="5"/>
      <c r="AF82" s="5"/>
      <c r="AG82"/>
      <c r="AH82"/>
      <c r="AI82"/>
    </row>
    <row r="83" spans="1:35" s="17" customFormat="1" ht="24.75" customHeight="1" x14ac:dyDescent="0.25">
      <c r="A83" s="57" t="s">
        <v>23</v>
      </c>
      <c r="B83" s="61" t="str">
        <f t="shared" si="8"/>
        <v xml:space="preserve">Conduite de transport en commun sur route </v>
      </c>
      <c r="C83" s="67">
        <f t="shared" si="10"/>
        <v>27</v>
      </c>
      <c r="D83" s="68">
        <f t="shared" si="10"/>
        <v>74</v>
      </c>
      <c r="E83" s="69">
        <f t="shared" si="9"/>
        <v>179</v>
      </c>
      <c r="F83" s="70">
        <f t="shared" si="11"/>
        <v>0.82653061224489788</v>
      </c>
      <c r="G83" s="68">
        <f t="shared" si="12"/>
        <v>22</v>
      </c>
      <c r="H83" s="71">
        <f t="shared" si="13"/>
        <v>3.3773584905660377</v>
      </c>
      <c r="I83"/>
      <c r="J83"/>
      <c r="K83"/>
      <c r="M83" s="17" t="s">
        <v>190</v>
      </c>
      <c r="N83" s="17">
        <v>27</v>
      </c>
      <c r="O83" s="17">
        <v>74</v>
      </c>
      <c r="P83" s="17">
        <v>179</v>
      </c>
      <c r="Q83" s="17">
        <v>22</v>
      </c>
      <c r="R83" s="17">
        <v>98</v>
      </c>
      <c r="S83" s="17">
        <v>53</v>
      </c>
      <c r="AC83" s="5"/>
      <c r="AD83" s="5"/>
      <c r="AE83" s="5"/>
      <c r="AF83" s="5"/>
      <c r="AG83"/>
      <c r="AH83"/>
      <c r="AI83"/>
    </row>
    <row r="84" spans="1:35" s="17" customFormat="1" ht="24.75" customHeight="1" x14ac:dyDescent="0.25">
      <c r="A84" s="57" t="s">
        <v>22</v>
      </c>
      <c r="B84" s="61" t="str">
        <f t="shared" si="8"/>
        <v xml:space="preserve">Management du personnel de cuisine </v>
      </c>
      <c r="C84" s="67">
        <f t="shared" si="10"/>
        <v>12</v>
      </c>
      <c r="D84" s="68">
        <f t="shared" si="10"/>
        <v>20</v>
      </c>
      <c r="E84" s="69">
        <f t="shared" si="9"/>
        <v>31</v>
      </c>
      <c r="F84" s="70">
        <f t="shared" si="11"/>
        <v>1.5833333333333335</v>
      </c>
      <c r="G84" s="68">
        <f t="shared" si="12"/>
        <v>3</v>
      </c>
      <c r="H84" s="71">
        <f t="shared" si="13"/>
        <v>1.1071428571428572</v>
      </c>
      <c r="I84"/>
      <c r="J84"/>
      <c r="K84"/>
      <c r="M84" s="17" t="s">
        <v>290</v>
      </c>
      <c r="N84" s="17">
        <v>12</v>
      </c>
      <c r="O84" s="17">
        <v>20</v>
      </c>
      <c r="P84" s="17">
        <v>31</v>
      </c>
      <c r="Q84" s="17">
        <v>3</v>
      </c>
      <c r="R84" s="17">
        <v>12</v>
      </c>
      <c r="S84" s="17">
        <v>28</v>
      </c>
      <c r="AC84" s="5"/>
      <c r="AD84" s="5"/>
      <c r="AE84" s="5"/>
      <c r="AF84" s="5"/>
      <c r="AG84"/>
      <c r="AH84"/>
      <c r="AI84"/>
    </row>
    <row r="85" spans="1:35" s="17" customFormat="1" ht="24.75" customHeight="1" x14ac:dyDescent="0.25">
      <c r="A85" s="57" t="s">
        <v>21</v>
      </c>
      <c r="B85" s="61" t="str">
        <f t="shared" si="8"/>
        <v xml:space="preserve">Pose et restauration de couvertures </v>
      </c>
      <c r="C85" s="67">
        <f t="shared" si="10"/>
        <v>26</v>
      </c>
      <c r="D85" s="68">
        <f t="shared" si="10"/>
        <v>50</v>
      </c>
      <c r="E85" s="69">
        <f t="shared" si="9"/>
        <v>98</v>
      </c>
      <c r="F85" s="70">
        <f t="shared" si="11"/>
        <v>0.28947368421052633</v>
      </c>
      <c r="G85" s="68">
        <f t="shared" si="12"/>
        <v>9</v>
      </c>
      <c r="H85" s="71">
        <f t="shared" si="13"/>
        <v>0.97029702970297027</v>
      </c>
      <c r="I85"/>
      <c r="J85"/>
      <c r="K85"/>
      <c r="M85" s="17" t="s">
        <v>187</v>
      </c>
      <c r="N85" s="17">
        <v>26</v>
      </c>
      <c r="O85" s="17">
        <v>50</v>
      </c>
      <c r="P85" s="17">
        <v>98</v>
      </c>
      <c r="Q85" s="17">
        <v>9</v>
      </c>
      <c r="R85" s="17">
        <v>76</v>
      </c>
      <c r="S85" s="17">
        <v>101</v>
      </c>
      <c r="AC85" s="5"/>
      <c r="AD85" s="5"/>
      <c r="AE85" s="5"/>
      <c r="AF85" s="5"/>
      <c r="AG85"/>
      <c r="AH85"/>
      <c r="AI85"/>
    </row>
    <row r="86" spans="1:35" s="17" customFormat="1" ht="24.75" customHeight="1" x14ac:dyDescent="0.25">
      <c r="A86" s="57" t="s">
        <v>20</v>
      </c>
      <c r="B86" s="61" t="str">
        <f t="shared" si="8"/>
        <v xml:space="preserve">Chaudronnerie - tôlerie </v>
      </c>
      <c r="C86" s="67">
        <f t="shared" si="10"/>
        <v>12</v>
      </c>
      <c r="D86" s="68">
        <f t="shared" si="10"/>
        <v>28</v>
      </c>
      <c r="E86" s="69">
        <f t="shared" si="9"/>
        <v>99</v>
      </c>
      <c r="F86" s="70">
        <f t="shared" si="11"/>
        <v>1.0625</v>
      </c>
      <c r="G86" s="68">
        <f t="shared" si="12"/>
        <v>1</v>
      </c>
      <c r="H86" s="71">
        <f t="shared" si="13"/>
        <v>1.6779661016949152</v>
      </c>
      <c r="I86"/>
      <c r="J86"/>
      <c r="K86"/>
      <c r="M86" s="17" t="s">
        <v>271</v>
      </c>
      <c r="N86" s="17">
        <v>12</v>
      </c>
      <c r="O86" s="17">
        <v>28</v>
      </c>
      <c r="P86" s="17">
        <v>99</v>
      </c>
      <c r="Q86" s="17">
        <v>1</v>
      </c>
      <c r="R86" s="17">
        <v>48</v>
      </c>
      <c r="S86" s="17">
        <v>59</v>
      </c>
      <c r="AC86" s="5"/>
      <c r="AD86" s="5"/>
      <c r="AE86" s="5"/>
      <c r="AF86" s="5"/>
      <c r="AG86"/>
      <c r="AH86"/>
      <c r="AI86"/>
    </row>
    <row r="87" spans="1:35" s="17" customFormat="1" ht="24.75" customHeight="1" x14ac:dyDescent="0.25">
      <c r="A87" s="57" t="s">
        <v>19</v>
      </c>
      <c r="B87" s="61" t="str">
        <f t="shared" si="8"/>
        <v xml:space="preserve">Comptabilité </v>
      </c>
      <c r="C87" s="67">
        <f t="shared" si="10"/>
        <v>52</v>
      </c>
      <c r="D87" s="68">
        <f t="shared" si="10"/>
        <v>110</v>
      </c>
      <c r="E87" s="69">
        <f t="shared" si="9"/>
        <v>314</v>
      </c>
      <c r="F87" s="70">
        <f t="shared" si="11"/>
        <v>0.71584699453551903</v>
      </c>
      <c r="G87" s="68">
        <f t="shared" si="12"/>
        <v>23</v>
      </c>
      <c r="H87" s="71">
        <f t="shared" si="13"/>
        <v>2.6837606837606836</v>
      </c>
      <c r="I87"/>
      <c r="J87"/>
      <c r="K87"/>
      <c r="M87" s="17" t="s">
        <v>214</v>
      </c>
      <c r="N87" s="17">
        <v>52</v>
      </c>
      <c r="O87" s="17">
        <v>110</v>
      </c>
      <c r="P87" s="17">
        <v>314</v>
      </c>
      <c r="Q87" s="17">
        <v>23</v>
      </c>
      <c r="R87" s="17">
        <v>183</v>
      </c>
      <c r="S87" s="17">
        <v>117</v>
      </c>
      <c r="AC87" s="5"/>
      <c r="AD87" s="5"/>
      <c r="AE87" s="5"/>
      <c r="AF87" s="5"/>
      <c r="AG87"/>
      <c r="AH87"/>
      <c r="AI87"/>
    </row>
    <row r="88" spans="1:35" s="17" customFormat="1" ht="24.75" customHeight="1" x14ac:dyDescent="0.25">
      <c r="A88" s="57" t="s">
        <v>18</v>
      </c>
      <c r="B88" s="61" t="str">
        <f t="shared" si="8"/>
        <v xml:space="preserve">Enseignement général du second degré </v>
      </c>
      <c r="C88" s="67">
        <f t="shared" si="10"/>
        <v>26</v>
      </c>
      <c r="D88" s="68">
        <f t="shared" si="10"/>
        <v>64</v>
      </c>
      <c r="E88" s="69">
        <f t="shared" si="9"/>
        <v>74</v>
      </c>
      <c r="F88" s="70">
        <f t="shared" si="11"/>
        <v>0.60869565217391308</v>
      </c>
      <c r="G88" s="68">
        <f t="shared" si="12"/>
        <v>14</v>
      </c>
      <c r="H88" s="71">
        <f t="shared" si="13"/>
        <v>0.97368421052631582</v>
      </c>
      <c r="I88"/>
      <c r="J88"/>
      <c r="K88"/>
      <c r="M88" s="17" t="s">
        <v>239</v>
      </c>
      <c r="N88" s="17">
        <v>26</v>
      </c>
      <c r="O88" s="17">
        <v>64</v>
      </c>
      <c r="P88" s="17">
        <v>74</v>
      </c>
      <c r="Q88" s="17">
        <v>14</v>
      </c>
      <c r="R88" s="17">
        <v>46</v>
      </c>
      <c r="S88" s="17">
        <v>76</v>
      </c>
      <c r="AC88" s="5"/>
      <c r="AD88" s="5"/>
      <c r="AE88" s="5"/>
      <c r="AF88" s="5"/>
      <c r="AG88"/>
      <c r="AH88"/>
      <c r="AI88"/>
    </row>
    <row r="89" spans="1:35" s="17" customFormat="1" ht="24.75" customHeight="1" x14ac:dyDescent="0.25">
      <c r="A89" s="57" t="s">
        <v>97</v>
      </c>
      <c r="B89" s="61" t="str">
        <f t="shared" si="8"/>
        <v xml:space="preserve">Coiffure </v>
      </c>
      <c r="C89" s="67">
        <f t="shared" si="10"/>
        <v>31</v>
      </c>
      <c r="D89" s="68">
        <f t="shared" si="10"/>
        <v>60</v>
      </c>
      <c r="E89" s="69">
        <f t="shared" si="9"/>
        <v>67</v>
      </c>
      <c r="F89" s="70">
        <f t="shared" si="11"/>
        <v>0.13559322033898313</v>
      </c>
      <c r="G89" s="68">
        <f t="shared" si="12"/>
        <v>4</v>
      </c>
      <c r="H89" s="71">
        <f t="shared" si="13"/>
        <v>0.69072164948453607</v>
      </c>
      <c r="I89"/>
      <c r="J89"/>
      <c r="K89"/>
      <c r="M89" s="17" t="s">
        <v>227</v>
      </c>
      <c r="N89" s="17">
        <v>31</v>
      </c>
      <c r="O89" s="17">
        <v>60</v>
      </c>
      <c r="P89" s="17">
        <v>67</v>
      </c>
      <c r="Q89" s="17">
        <v>4</v>
      </c>
      <c r="R89" s="17">
        <v>59</v>
      </c>
      <c r="S89" s="17">
        <v>97</v>
      </c>
      <c r="AC89" s="5"/>
      <c r="AD89" s="5"/>
      <c r="AE89" s="5"/>
      <c r="AF89" s="5"/>
      <c r="AG89"/>
      <c r="AH89"/>
      <c r="AI89"/>
    </row>
    <row r="90" spans="1:35" s="17" customFormat="1" ht="24.75" customHeight="1" x14ac:dyDescent="0.25">
      <c r="A90" s="57" t="s">
        <v>98</v>
      </c>
      <c r="B90" s="61" t="str">
        <f t="shared" si="8"/>
        <v xml:space="preserve">Conception et dessin produits mécaniques </v>
      </c>
      <c r="C90" s="67">
        <f t="shared" si="10"/>
        <v>13</v>
      </c>
      <c r="D90" s="68">
        <f t="shared" si="10"/>
        <v>25</v>
      </c>
      <c r="E90" s="69">
        <f t="shared" si="9"/>
        <v>56</v>
      </c>
      <c r="F90" s="70">
        <f t="shared" si="11"/>
        <v>0.64705882352941169</v>
      </c>
      <c r="G90" s="68">
        <f t="shared" si="12"/>
        <v>1</v>
      </c>
      <c r="H90" s="71">
        <f t="shared" si="13"/>
        <v>1.8666666666666667</v>
      </c>
      <c r="I90"/>
      <c r="J90"/>
      <c r="K90"/>
      <c r="M90" s="17" t="s">
        <v>137</v>
      </c>
      <c r="N90" s="17">
        <v>13</v>
      </c>
      <c r="O90" s="17">
        <v>25</v>
      </c>
      <c r="P90" s="17">
        <v>56</v>
      </c>
      <c r="Q90" s="17">
        <v>1</v>
      </c>
      <c r="R90" s="17">
        <v>34</v>
      </c>
      <c r="S90" s="17">
        <v>30</v>
      </c>
      <c r="AC90" s="5"/>
      <c r="AD90" s="5"/>
      <c r="AE90" s="5"/>
      <c r="AF90" s="5"/>
      <c r="AG90"/>
      <c r="AH90"/>
      <c r="AI90"/>
    </row>
    <row r="91" spans="1:35" s="17" customFormat="1" ht="24.75" customHeight="1" x14ac:dyDescent="0.25">
      <c r="A91" s="57" t="s">
        <v>99</v>
      </c>
      <c r="B91" s="61" t="str">
        <f t="shared" si="8"/>
        <v xml:space="preserve">Conduite de transport de particuliers </v>
      </c>
      <c r="C91" s="67">
        <f t="shared" si="10"/>
        <v>16</v>
      </c>
      <c r="D91" s="68">
        <f t="shared" si="10"/>
        <v>40</v>
      </c>
      <c r="E91" s="69">
        <f t="shared" si="9"/>
        <v>75</v>
      </c>
      <c r="F91" s="70">
        <f t="shared" si="11"/>
        <v>0.97368421052631571</v>
      </c>
      <c r="G91" s="68">
        <f t="shared" si="12"/>
        <v>4</v>
      </c>
      <c r="H91" s="71">
        <f t="shared" si="13"/>
        <v>2.1428571428571428</v>
      </c>
      <c r="I91"/>
      <c r="J91"/>
      <c r="K91"/>
      <c r="M91" s="17" t="s">
        <v>195</v>
      </c>
      <c r="N91" s="17">
        <v>16</v>
      </c>
      <c r="O91" s="17">
        <v>40</v>
      </c>
      <c r="P91" s="17">
        <v>75</v>
      </c>
      <c r="Q91" s="17">
        <v>4</v>
      </c>
      <c r="R91" s="17">
        <v>38</v>
      </c>
      <c r="S91" s="17">
        <v>35</v>
      </c>
      <c r="AC91" s="5"/>
      <c r="AD91" s="5"/>
      <c r="AE91" s="5"/>
      <c r="AF91" s="5"/>
      <c r="AG91"/>
      <c r="AH91"/>
      <c r="AI91"/>
    </row>
    <row r="92" spans="1:35" s="17" customFormat="1" ht="24.75" customHeight="1" x14ac:dyDescent="0.25">
      <c r="A92" s="57" t="s">
        <v>100</v>
      </c>
      <c r="B92" s="61" t="str">
        <f t="shared" si="8"/>
        <v xml:space="preserve">Conduite de véhicules sanitaires </v>
      </c>
      <c r="C92" s="67">
        <f t="shared" si="10"/>
        <v>14</v>
      </c>
      <c r="D92" s="68">
        <f t="shared" si="10"/>
        <v>36</v>
      </c>
      <c r="E92" s="69">
        <f t="shared" si="9"/>
        <v>111</v>
      </c>
      <c r="F92" s="70">
        <f t="shared" si="11"/>
        <v>1.3125</v>
      </c>
      <c r="G92" s="68">
        <f t="shared" si="12"/>
        <v>13</v>
      </c>
      <c r="H92" s="71">
        <f t="shared" si="13"/>
        <v>2.0181818181818181</v>
      </c>
      <c r="I92"/>
      <c r="J92"/>
      <c r="K92"/>
      <c r="M92" s="17" t="s">
        <v>291</v>
      </c>
      <c r="N92" s="17">
        <v>14</v>
      </c>
      <c r="O92" s="17">
        <v>36</v>
      </c>
      <c r="P92" s="17">
        <v>111</v>
      </c>
      <c r="Q92" s="17">
        <v>13</v>
      </c>
      <c r="R92" s="17">
        <v>48</v>
      </c>
      <c r="S92" s="17">
        <v>55</v>
      </c>
      <c r="AC92" s="5"/>
      <c r="AD92" s="5"/>
      <c r="AE92" s="5"/>
      <c r="AF92" s="5"/>
      <c r="AG92"/>
      <c r="AH92"/>
      <c r="AI92"/>
    </row>
    <row r="93" spans="1:35" s="17" customFormat="1" ht="24.75" customHeight="1" x14ac:dyDescent="0.25">
      <c r="A93" s="57" t="s">
        <v>101</v>
      </c>
      <c r="B93" s="61" t="str">
        <f t="shared" si="8"/>
        <v xml:space="preserve">Assistanat de direction </v>
      </c>
      <c r="C93" s="67">
        <f t="shared" si="10"/>
        <v>32</v>
      </c>
      <c r="D93" s="68">
        <f t="shared" si="10"/>
        <v>64</v>
      </c>
      <c r="E93" s="69">
        <f t="shared" si="9"/>
        <v>38</v>
      </c>
      <c r="F93" s="70">
        <f t="shared" si="11"/>
        <v>0.22580645161290325</v>
      </c>
      <c r="G93" s="68">
        <f t="shared" si="12"/>
        <v>5</v>
      </c>
      <c r="H93" s="71">
        <f t="shared" si="13"/>
        <v>0.6785714285714286</v>
      </c>
      <c r="I93"/>
      <c r="J93"/>
      <c r="K93"/>
      <c r="M93" s="17" t="s">
        <v>269</v>
      </c>
      <c r="N93" s="17">
        <v>32</v>
      </c>
      <c r="O93" s="17">
        <v>64</v>
      </c>
      <c r="P93" s="17">
        <v>38</v>
      </c>
      <c r="Q93" s="17">
        <v>5</v>
      </c>
      <c r="R93" s="17">
        <v>31</v>
      </c>
      <c r="S93" s="17">
        <v>56</v>
      </c>
      <c r="AC93" s="5"/>
      <c r="AD93" s="5"/>
      <c r="AE93" s="5"/>
      <c r="AF93" s="5"/>
      <c r="AG93"/>
      <c r="AH93"/>
      <c r="AI93"/>
    </row>
    <row r="94" spans="1:35" s="17" customFormat="1" ht="24.75" customHeight="1" x14ac:dyDescent="0.25">
      <c r="A94" s="57" t="s">
        <v>102</v>
      </c>
      <c r="B94" s="61" t="str">
        <f t="shared" si="8"/>
        <v xml:space="preserve">Enseignement des écoles </v>
      </c>
      <c r="C94" s="67">
        <f t="shared" si="10"/>
        <v>18</v>
      </c>
      <c r="D94" s="68">
        <f t="shared" si="10"/>
        <v>32</v>
      </c>
      <c r="E94" s="69">
        <f t="shared" si="9"/>
        <v>22</v>
      </c>
      <c r="F94" s="70">
        <f t="shared" si="11"/>
        <v>0.5714285714285714</v>
      </c>
      <c r="G94" s="68">
        <f t="shared" si="12"/>
        <v>1</v>
      </c>
      <c r="H94" s="71">
        <f t="shared" si="13"/>
        <v>0.66666666666666663</v>
      </c>
      <c r="I94"/>
      <c r="J94"/>
      <c r="K94"/>
      <c r="M94" s="17" t="s">
        <v>254</v>
      </c>
      <c r="N94" s="17">
        <v>18</v>
      </c>
      <c r="O94" s="17">
        <v>32</v>
      </c>
      <c r="P94" s="17">
        <v>22</v>
      </c>
      <c r="Q94" s="17">
        <v>1</v>
      </c>
      <c r="R94" s="17">
        <v>14</v>
      </c>
      <c r="S94" s="17">
        <v>33</v>
      </c>
      <c r="AC94" s="5"/>
      <c r="AD94" s="5"/>
      <c r="AE94" s="5"/>
      <c r="AF94" s="5"/>
      <c r="AG94"/>
      <c r="AH94"/>
      <c r="AI94"/>
    </row>
    <row r="95" spans="1:35" s="17" customFormat="1" ht="24.75" customHeight="1" x14ac:dyDescent="0.25">
      <c r="A95" s="57" t="s">
        <v>103</v>
      </c>
      <c r="B95" s="61" t="str">
        <f t="shared" si="8"/>
        <v xml:space="preserve">Formation professionnelle </v>
      </c>
      <c r="C95" s="67">
        <f t="shared" si="10"/>
        <v>42</v>
      </c>
      <c r="D95" s="68">
        <f t="shared" si="10"/>
        <v>86</v>
      </c>
      <c r="E95" s="69">
        <f t="shared" si="9"/>
        <v>127</v>
      </c>
      <c r="F95" s="70">
        <f t="shared" si="11"/>
        <v>0.24509803921568629</v>
      </c>
      <c r="G95" s="68">
        <f t="shared" si="12"/>
        <v>7</v>
      </c>
      <c r="H95" s="71">
        <f t="shared" si="13"/>
        <v>1.7397260273972603</v>
      </c>
      <c r="I95"/>
      <c r="J95"/>
      <c r="K95"/>
      <c r="M95" s="17" t="s">
        <v>235</v>
      </c>
      <c r="N95" s="17">
        <v>42</v>
      </c>
      <c r="O95" s="17">
        <v>86</v>
      </c>
      <c r="P95" s="17">
        <v>127</v>
      </c>
      <c r="Q95" s="17">
        <v>7</v>
      </c>
      <c r="R95" s="17">
        <v>102</v>
      </c>
      <c r="S95" s="17">
        <v>73</v>
      </c>
      <c r="AC95" s="5"/>
      <c r="AD95" s="5"/>
      <c r="AE95" s="5"/>
      <c r="AF95" s="5"/>
      <c r="AG95"/>
      <c r="AH95"/>
      <c r="AI95"/>
    </row>
    <row r="96" spans="1:35" s="17" customFormat="1" ht="24.75" customHeight="1" x14ac:dyDescent="0.25">
      <c r="A96" s="57" t="s">
        <v>104</v>
      </c>
      <c r="B96" s="61" t="str">
        <f t="shared" si="8"/>
        <v xml:space="preserve">Installation d'équipements sanitaires et thermiques </v>
      </c>
      <c r="C96" s="67">
        <f t="shared" si="10"/>
        <v>37</v>
      </c>
      <c r="D96" s="68">
        <f t="shared" si="10"/>
        <v>71</v>
      </c>
      <c r="E96" s="69">
        <f t="shared" si="9"/>
        <v>152</v>
      </c>
      <c r="F96" s="70">
        <f t="shared" si="11"/>
        <v>1.3384615384615386</v>
      </c>
      <c r="G96" s="68">
        <f t="shared" si="12"/>
        <v>11</v>
      </c>
      <c r="H96" s="71">
        <f t="shared" si="13"/>
        <v>1.52</v>
      </c>
      <c r="I96"/>
      <c r="J96"/>
      <c r="K96"/>
      <c r="M96" s="17" t="s">
        <v>207</v>
      </c>
      <c r="N96" s="17">
        <v>37</v>
      </c>
      <c r="O96" s="17">
        <v>71</v>
      </c>
      <c r="P96" s="17">
        <v>152</v>
      </c>
      <c r="Q96" s="17">
        <v>11</v>
      </c>
      <c r="R96" s="17">
        <v>65</v>
      </c>
      <c r="S96" s="17">
        <v>100</v>
      </c>
      <c r="AC96" s="5"/>
      <c r="AD96" s="5"/>
      <c r="AE96" s="5"/>
      <c r="AF96" s="5"/>
      <c r="AG96"/>
      <c r="AH96"/>
      <c r="AI96"/>
    </row>
    <row r="97" spans="1:35" s="17" customFormat="1" ht="24.75" customHeight="1" x14ac:dyDescent="0.25">
      <c r="A97" s="57" t="s">
        <v>105</v>
      </c>
      <c r="B97" s="61" t="str">
        <f t="shared" si="8"/>
        <v xml:space="preserve">Intervention technique en méthodes et industrialisation </v>
      </c>
      <c r="C97" s="67">
        <f t="shared" si="10"/>
        <v>100</v>
      </c>
      <c r="D97" s="68">
        <f t="shared" si="10"/>
        <v>210</v>
      </c>
      <c r="E97" s="69">
        <f t="shared" si="9"/>
        <v>84</v>
      </c>
      <c r="F97" s="70">
        <f t="shared" si="11"/>
        <v>0.7872340425531914</v>
      </c>
      <c r="G97" s="68">
        <f t="shared" si="12"/>
        <v>5</v>
      </c>
      <c r="H97" s="71">
        <f t="shared" si="13"/>
        <v>0.38532110091743121</v>
      </c>
      <c r="I97"/>
      <c r="J97"/>
      <c r="K97"/>
      <c r="M97" s="17" t="s">
        <v>208</v>
      </c>
      <c r="N97" s="17">
        <v>100</v>
      </c>
      <c r="O97" s="17">
        <v>210</v>
      </c>
      <c r="P97" s="17">
        <v>84</v>
      </c>
      <c r="Q97" s="17">
        <v>5</v>
      </c>
      <c r="R97" s="17">
        <v>47</v>
      </c>
      <c r="S97" s="17">
        <v>218</v>
      </c>
      <c r="AC97" s="5"/>
      <c r="AD97" s="5"/>
      <c r="AE97" s="5"/>
      <c r="AF97" s="5"/>
      <c r="AG97"/>
      <c r="AH97"/>
      <c r="AI97"/>
    </row>
    <row r="98" spans="1:35" s="17" customFormat="1" ht="24.75" customHeight="1" x14ac:dyDescent="0.25">
      <c r="A98" s="57" t="s">
        <v>106</v>
      </c>
      <c r="B98" s="61" t="str">
        <f t="shared" si="8"/>
        <v xml:space="preserve">Abattage et découpe des viandes </v>
      </c>
      <c r="C98" s="67">
        <f t="shared" si="10"/>
        <v>22</v>
      </c>
      <c r="D98" s="68">
        <f t="shared" si="10"/>
        <v>40</v>
      </c>
      <c r="E98" s="69">
        <f t="shared" si="9"/>
        <v>35</v>
      </c>
      <c r="F98" s="70">
        <f t="shared" si="11"/>
        <v>-0.62765957446808507</v>
      </c>
      <c r="G98" s="68">
        <f t="shared" si="12"/>
        <v>1</v>
      </c>
      <c r="H98" s="71">
        <f t="shared" si="13"/>
        <v>0.53030303030303028</v>
      </c>
      <c r="I98"/>
      <c r="J98"/>
      <c r="K98"/>
      <c r="M98" s="17" t="s">
        <v>292</v>
      </c>
      <c r="N98" s="17">
        <v>22</v>
      </c>
      <c r="O98" s="17">
        <v>40</v>
      </c>
      <c r="P98" s="17">
        <v>35</v>
      </c>
      <c r="Q98" s="17">
        <v>1</v>
      </c>
      <c r="R98" s="17">
        <v>94</v>
      </c>
      <c r="S98" s="17">
        <v>66</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B72:H76"/>
    <mergeCell ref="B77:B78"/>
    <mergeCell ref="C77:C78"/>
    <mergeCell ref="D77:D78"/>
    <mergeCell ref="E77:E78"/>
    <mergeCell ref="F77:F78"/>
    <mergeCell ref="G77:G78"/>
    <mergeCell ref="H77:H78"/>
    <mergeCell ref="C49:H49"/>
    <mergeCell ref="C1:H1"/>
    <mergeCell ref="A5:H5"/>
    <mergeCell ref="A7:H19"/>
    <mergeCell ref="H23:H26"/>
    <mergeCell ref="B45:H46"/>
  </mergeCells>
  <conditionalFormatting sqref="C51:E60 G51:H60">
    <cfRule type="cellIs" dxfId="309" priority="16" operator="equal">
      <formula>5</formula>
    </cfRule>
    <cfRule type="cellIs" dxfId="308" priority="17" operator="equal">
      <formula>4</formula>
    </cfRule>
    <cfRule type="cellIs" dxfId="307" priority="18" operator="equal">
      <formula>3</formula>
    </cfRule>
    <cfRule type="cellIs" dxfId="306" priority="19" operator="equal">
      <formula>2</formula>
    </cfRule>
    <cfRule type="cellIs" dxfId="305" priority="20" operator="equal">
      <formula>1</formula>
    </cfRule>
  </conditionalFormatting>
  <conditionalFormatting sqref="F51:F60">
    <cfRule type="cellIs" dxfId="304" priority="11" operator="equal">
      <formula>5</formula>
    </cfRule>
    <cfRule type="cellIs" dxfId="303" priority="12" operator="equal">
      <formula>4</formula>
    </cfRule>
    <cfRule type="cellIs" dxfId="302" priority="13" operator="equal">
      <formula>3</formula>
    </cfRule>
    <cfRule type="cellIs" dxfId="301" priority="14" operator="equal">
      <formula>2</formula>
    </cfRule>
    <cfRule type="cellIs" dxfId="300" priority="15" operator="equal">
      <formula>1</formula>
    </cfRule>
  </conditionalFormatting>
  <conditionalFormatting sqref="C61:E70 G61:H70">
    <cfRule type="cellIs" dxfId="299" priority="6" operator="equal">
      <formula>5</formula>
    </cfRule>
    <cfRule type="cellIs" dxfId="298" priority="7" operator="equal">
      <formula>4</formula>
    </cfRule>
    <cfRule type="cellIs" dxfId="297" priority="8" operator="equal">
      <formula>3</formula>
    </cfRule>
    <cfRule type="cellIs" dxfId="296" priority="9" operator="equal">
      <formula>2</formula>
    </cfRule>
    <cfRule type="cellIs" dxfId="295" priority="10" operator="equal">
      <formula>1</formula>
    </cfRule>
  </conditionalFormatting>
  <conditionalFormatting sqref="F61:F70">
    <cfRule type="cellIs" dxfId="294" priority="1" operator="equal">
      <formula>5</formula>
    </cfRule>
    <cfRule type="cellIs" dxfId="293" priority="2" operator="equal">
      <formula>4</formula>
    </cfRule>
    <cfRule type="cellIs" dxfId="292" priority="3" operator="equal">
      <formula>3</formula>
    </cfRule>
    <cfRule type="cellIs" dxfId="291" priority="4" operator="equal">
      <formula>2</formula>
    </cfRule>
    <cfRule type="cellIs" dxfId="290" priority="5" operator="equal">
      <formula>1</formula>
    </cfRule>
  </conditionalFormatting>
  <pageMargins left="0.25" right="0.25"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5"/>
  <sheetViews>
    <sheetView showGridLines="0" topLeftCell="A2"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7" width="10.7109375" customWidth="1"/>
    <col min="8" max="8" width="11"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C1" s="91" t="s">
        <v>265</v>
      </c>
      <c r="D1" s="91"/>
      <c r="E1" s="91"/>
      <c r="F1" s="91"/>
      <c r="G1" s="91"/>
      <c r="H1" s="91"/>
      <c r="R1" s="5"/>
      <c r="S1" s="5"/>
    </row>
    <row r="2" spans="1:35" ht="4.5" customHeight="1" x14ac:dyDescent="0.25">
      <c r="K2" s="3"/>
      <c r="R2" s="5"/>
      <c r="S2" s="5"/>
      <c r="T2" s="11" t="s">
        <v>3</v>
      </c>
      <c r="U2" s="17" t="s">
        <v>79</v>
      </c>
    </row>
    <row r="3" spans="1:35" ht="3.75" customHeight="1" x14ac:dyDescent="0.3">
      <c r="A3" s="29"/>
      <c r="B3" s="29"/>
      <c r="C3" s="29"/>
      <c r="D3" s="29"/>
      <c r="E3" s="29"/>
      <c r="F3" s="29"/>
      <c r="G3" s="29"/>
      <c r="H3" s="29"/>
      <c r="K3" s="3"/>
      <c r="R3" s="5"/>
      <c r="S3" s="5"/>
      <c r="T3" s="11" t="s">
        <v>4</v>
      </c>
      <c r="U3" s="17" t="s">
        <v>80</v>
      </c>
    </row>
    <row r="4" spans="1:35" ht="12" hidden="1" customHeight="1" x14ac:dyDescent="0.3">
      <c r="B4" s="6"/>
      <c r="R4" s="5"/>
      <c r="S4" s="5"/>
      <c r="T4" s="11" t="s">
        <v>5</v>
      </c>
      <c r="U4" s="17" t="s">
        <v>81</v>
      </c>
    </row>
    <row r="5" spans="1:35" ht="25.5" customHeight="1" x14ac:dyDescent="0.35">
      <c r="A5" s="93" t="s">
        <v>181</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L15" s="17"/>
      <c r="M15" s="17"/>
      <c r="N15" s="17"/>
      <c r="O15" s="17"/>
      <c r="P15" s="17"/>
      <c r="Q15" s="17"/>
      <c r="T15" s="11" t="s">
        <v>15</v>
      </c>
      <c r="U15" s="20" t="s">
        <v>92</v>
      </c>
      <c r="AG15" s="25"/>
      <c r="AH15" s="25"/>
      <c r="AI15" s="25"/>
    </row>
    <row r="16" spans="1:35" ht="2.25" customHeight="1" x14ac:dyDescent="0.25">
      <c r="A16" s="94"/>
      <c r="B16" s="94"/>
      <c r="C16" s="94"/>
      <c r="D16" s="94"/>
      <c r="E16" s="94"/>
      <c r="F16" s="94"/>
      <c r="G16" s="94"/>
      <c r="H16" s="94"/>
      <c r="I16" s="25"/>
      <c r="J16" s="25"/>
      <c r="K16" s="17"/>
      <c r="L16" s="17"/>
      <c r="M16" s="17"/>
      <c r="N16" s="17"/>
      <c r="O16" s="17"/>
      <c r="P16" s="17"/>
      <c r="Q16" s="17"/>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17" t="s">
        <v>79</v>
      </c>
      <c r="M17" s="17">
        <v>1</v>
      </c>
      <c r="N17" s="17">
        <v>2</v>
      </c>
      <c r="O17" s="17">
        <v>9</v>
      </c>
      <c r="P17" s="17">
        <v>17</v>
      </c>
      <c r="Q17" s="17">
        <v>1</v>
      </c>
      <c r="R17" s="22">
        <f>Q17/SUM(M17:Q17)+0.0000001</f>
        <v>3.3333433333333336E-2</v>
      </c>
      <c r="S17" s="11" t="s">
        <v>3</v>
      </c>
      <c r="T17" s="17">
        <v>1</v>
      </c>
      <c r="U17" s="21">
        <f>LARGE($R$17:$R$30,T17)</f>
        <v>0.25000099999999997</v>
      </c>
      <c r="V17" s="17" t="str">
        <f>VLOOKUP(U17,$R$17:$S$30,2,FALSE)</f>
        <v>Santé</v>
      </c>
      <c r="W17" s="41">
        <f>VLOOKUP(VLOOKUP(V17,$T$2:$U$15,2,FALSE),$L$17:$Q$31,2,FALSE)</f>
        <v>1</v>
      </c>
      <c r="X17" s="41">
        <f>VLOOKUP(VLOOKUP(V17,$T$2:$U$15,2,FALSE),$L$17:$Q$31,3,FALSE)</f>
        <v>1</v>
      </c>
      <c r="Y17" s="41">
        <f>VLOOKUP(VLOOKUP(V17,$T$2:$U$15,2,FALSE),$L$17:$Q$31,4,FALSE)</f>
        <v>5</v>
      </c>
      <c r="Z17" s="41">
        <f t="shared" ref="Z17:Z30" si="0">VLOOKUP(VLOOKUP(V17,$T$2:$U$15,2,FALSE),$L$17:$Q$31,5,FALSE)</f>
        <v>17</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1</v>
      </c>
      <c r="N18" s="17">
        <v>3</v>
      </c>
      <c r="O18" s="17">
        <v>5</v>
      </c>
      <c r="P18" s="17">
        <v>10</v>
      </c>
      <c r="Q18" s="17">
        <v>0</v>
      </c>
      <c r="R18" s="22">
        <f>Q18/SUM(M18:Q18)+0.0000002</f>
        <v>1.9999999999999999E-7</v>
      </c>
      <c r="S18" s="11" t="s">
        <v>4</v>
      </c>
      <c r="T18" s="17">
        <v>2</v>
      </c>
      <c r="U18" s="21">
        <f t="shared" ref="U18:U30" si="2">LARGE($R$17:$R$30,T18)</f>
        <v>0.12000029999999999</v>
      </c>
      <c r="V18" s="17" t="str">
        <f t="shared" ref="V18:V30" si="3">VLOOKUP(U18,$R$17:$S$30,2,FALSE)</f>
        <v>Banque, assurance, immobilier</v>
      </c>
      <c r="W18" s="41">
        <f>VLOOKUP(VLOOKUP(V18,$T$2:$U$15,2,FALSE),$L$17:$Q$30,2,FALSE)</f>
        <v>0</v>
      </c>
      <c r="X18" s="41">
        <f t="shared" ref="X18:X30" si="4">VLOOKUP(VLOOKUP(V18,$T$2:$U$15,2,FALSE),$L$17:$Q$30,3,FALSE)</f>
        <v>5</v>
      </c>
      <c r="Y18" s="41">
        <f t="shared" ref="Y18:Y30" si="5">VLOOKUP(VLOOKUP(V18,$T$2:$U$15,2,FALSE),$L$17:$Q$30,4,FALSE)</f>
        <v>7</v>
      </c>
      <c r="Z18" s="41">
        <f t="shared" si="0"/>
        <v>10</v>
      </c>
      <c r="AA18" s="41">
        <f t="shared" si="1"/>
        <v>3</v>
      </c>
      <c r="AG18" s="25"/>
      <c r="AH18" s="25"/>
      <c r="AI18" s="25"/>
    </row>
    <row r="19" spans="1:35" ht="9.75" customHeight="1" x14ac:dyDescent="0.25">
      <c r="A19" s="94"/>
      <c r="B19" s="94"/>
      <c r="C19" s="94"/>
      <c r="D19" s="94"/>
      <c r="E19" s="94"/>
      <c r="F19" s="94"/>
      <c r="G19" s="94"/>
      <c r="H19" s="94"/>
      <c r="I19" s="25"/>
      <c r="J19" s="25"/>
      <c r="K19" s="11"/>
      <c r="L19" s="17" t="s">
        <v>81</v>
      </c>
      <c r="M19" s="17">
        <v>0</v>
      </c>
      <c r="N19" s="17">
        <v>5</v>
      </c>
      <c r="O19" s="17">
        <v>7</v>
      </c>
      <c r="P19" s="17">
        <v>10</v>
      </c>
      <c r="Q19" s="17">
        <v>3</v>
      </c>
      <c r="R19" s="22">
        <f>Q19/SUM(M19:Q19)+0.0000003</f>
        <v>0.12000029999999999</v>
      </c>
      <c r="S19" s="11" t="s">
        <v>5</v>
      </c>
      <c r="T19" s="17">
        <v>3</v>
      </c>
      <c r="U19" s="21">
        <f t="shared" si="2"/>
        <v>0.10714375714285714</v>
      </c>
      <c r="V19" s="17" t="str">
        <f t="shared" si="3"/>
        <v>Installation et maintenance</v>
      </c>
      <c r="W19" s="41">
        <f t="shared" ref="W19:W30" si="6">VLOOKUP(VLOOKUP(V19,$T$2:$U$15,2,FALSE),$L$17:$Q$30,2,FALSE)</f>
        <v>0</v>
      </c>
      <c r="X19" s="41">
        <f t="shared" si="4"/>
        <v>1</v>
      </c>
      <c r="Y19" s="41">
        <f t="shared" si="5"/>
        <v>6</v>
      </c>
      <c r="Z19" s="41">
        <f t="shared" si="0"/>
        <v>18</v>
      </c>
      <c r="AA19" s="41">
        <f t="shared" si="1"/>
        <v>3</v>
      </c>
      <c r="AG19" s="25"/>
      <c r="AH19" s="25"/>
      <c r="AI19" s="25"/>
    </row>
    <row r="20" spans="1:35" ht="18.75" customHeight="1" x14ac:dyDescent="0.25">
      <c r="E20" s="19"/>
      <c r="I20" s="25"/>
      <c r="J20" s="25"/>
      <c r="K20" s="11"/>
      <c r="L20" s="17" t="s">
        <v>82</v>
      </c>
      <c r="M20" s="17">
        <v>0</v>
      </c>
      <c r="N20" s="17">
        <v>13</v>
      </c>
      <c r="O20" s="17">
        <v>20</v>
      </c>
      <c r="P20" s="17">
        <v>6</v>
      </c>
      <c r="Q20" s="17">
        <v>0</v>
      </c>
      <c r="R20" s="22">
        <f>Q20/SUM(M20:Q20)+0.0000004</f>
        <v>3.9999999999999998E-7</v>
      </c>
      <c r="S20" s="11" t="s">
        <v>6</v>
      </c>
      <c r="T20" s="17">
        <v>4</v>
      </c>
      <c r="U20" s="21">
        <f t="shared" si="2"/>
        <v>7.8947968421052631E-2</v>
      </c>
      <c r="V20" s="17" t="str">
        <f t="shared" si="3"/>
        <v>Construction, bâtiment et travaux publics</v>
      </c>
      <c r="W20" s="41">
        <f t="shared" si="6"/>
        <v>0</v>
      </c>
      <c r="X20" s="41">
        <f t="shared" si="4"/>
        <v>0</v>
      </c>
      <c r="Y20" s="41">
        <f t="shared" si="5"/>
        <v>8</v>
      </c>
      <c r="Z20" s="41">
        <f t="shared" si="0"/>
        <v>27</v>
      </c>
      <c r="AA20" s="41">
        <f t="shared" si="1"/>
        <v>3</v>
      </c>
      <c r="AG20" s="25"/>
      <c r="AH20" s="25"/>
      <c r="AI20" s="25"/>
    </row>
    <row r="21" spans="1:35" ht="16.5" customHeight="1" x14ac:dyDescent="0.3">
      <c r="B21" s="46" t="s">
        <v>179</v>
      </c>
      <c r="E21" s="19"/>
      <c r="I21" s="25"/>
      <c r="J21" s="25"/>
      <c r="K21" s="11"/>
      <c r="L21" s="17" t="s">
        <v>83</v>
      </c>
      <c r="M21" s="17">
        <v>6</v>
      </c>
      <c r="N21" s="17">
        <v>7</v>
      </c>
      <c r="O21" s="17">
        <v>2</v>
      </c>
      <c r="P21" s="17">
        <v>7</v>
      </c>
      <c r="Q21" s="17">
        <v>1</v>
      </c>
      <c r="R21" s="22">
        <f>Q21/SUM(M21:Q21)+0.0000005</f>
        <v>4.3478760869565217E-2</v>
      </c>
      <c r="S21" s="11" t="s">
        <v>7</v>
      </c>
      <c r="T21" s="17">
        <v>5</v>
      </c>
      <c r="U21" s="21">
        <f t="shared" si="2"/>
        <v>6.8183118181818173E-2</v>
      </c>
      <c r="V21" s="17" t="str">
        <f t="shared" si="3"/>
        <v>Support à l'entreprise</v>
      </c>
      <c r="W21" s="41">
        <f t="shared" si="6"/>
        <v>2</v>
      </c>
      <c r="X21" s="41">
        <f t="shared" si="4"/>
        <v>17</v>
      </c>
      <c r="Y21" s="41">
        <f t="shared" si="5"/>
        <v>15</v>
      </c>
      <c r="Z21" s="41">
        <f t="shared" si="0"/>
        <v>7</v>
      </c>
      <c r="AA21" s="41">
        <f t="shared" si="1"/>
        <v>3</v>
      </c>
      <c r="AG21" s="25"/>
      <c r="AH21" s="25"/>
      <c r="AI21" s="25"/>
    </row>
    <row r="22" spans="1:35" ht="16.5" customHeight="1" x14ac:dyDescent="0.25">
      <c r="E22" s="19"/>
      <c r="I22" s="25"/>
      <c r="J22" s="25"/>
      <c r="K22" s="11"/>
      <c r="L22" s="17" t="s">
        <v>84</v>
      </c>
      <c r="M22" s="17">
        <v>0</v>
      </c>
      <c r="N22" s="17">
        <v>0</v>
      </c>
      <c r="O22" s="17">
        <v>8</v>
      </c>
      <c r="P22" s="17">
        <v>27</v>
      </c>
      <c r="Q22" s="17">
        <v>3</v>
      </c>
      <c r="R22" s="22">
        <f>Q22/SUM(M22:Q22)+0.0000006</f>
        <v>7.8947968421052631E-2</v>
      </c>
      <c r="S22" s="11" t="s">
        <v>8</v>
      </c>
      <c r="T22" s="17">
        <v>6</v>
      </c>
      <c r="U22" s="21">
        <f t="shared" si="2"/>
        <v>5.319228936170213E-2</v>
      </c>
      <c r="V22" s="17" t="str">
        <f t="shared" si="3"/>
        <v>Industrie</v>
      </c>
      <c r="W22" s="41">
        <f t="shared" si="6"/>
        <v>2</v>
      </c>
      <c r="X22" s="41">
        <f t="shared" si="4"/>
        <v>10</v>
      </c>
      <c r="Y22" s="41">
        <f t="shared" si="5"/>
        <v>38</v>
      </c>
      <c r="Z22" s="41">
        <f t="shared" si="0"/>
        <v>39</v>
      </c>
      <c r="AA22" s="41">
        <f t="shared" si="1"/>
        <v>5</v>
      </c>
      <c r="AG22" s="25"/>
      <c r="AH22" s="25"/>
      <c r="AI22" s="25"/>
    </row>
    <row r="23" spans="1:35" ht="16.5" customHeight="1" x14ac:dyDescent="0.25">
      <c r="B23" t="s">
        <v>114</v>
      </c>
      <c r="H23" s="95"/>
      <c r="I23" s="25"/>
      <c r="J23" s="25"/>
      <c r="K23" s="11"/>
      <c r="L23" s="17" t="s">
        <v>85</v>
      </c>
      <c r="M23" s="17">
        <v>2</v>
      </c>
      <c r="N23" s="17">
        <v>4</v>
      </c>
      <c r="O23" s="17">
        <v>21</v>
      </c>
      <c r="P23" s="17">
        <v>2</v>
      </c>
      <c r="Q23" s="17">
        <v>1</v>
      </c>
      <c r="R23" s="22">
        <f>Q23/SUM(M23:Q23)+0.0000007</f>
        <v>3.3334033333333332E-2</v>
      </c>
      <c r="S23" s="11" t="s">
        <v>9</v>
      </c>
      <c r="T23" s="17">
        <v>7</v>
      </c>
      <c r="U23" s="21">
        <f t="shared" si="2"/>
        <v>4.3478760869565217E-2</v>
      </c>
      <c r="V23" s="17" t="str">
        <f t="shared" si="3"/>
        <v>Communication, média et multimédia</v>
      </c>
      <c r="W23" s="41">
        <f t="shared" si="6"/>
        <v>6</v>
      </c>
      <c r="X23" s="41">
        <f t="shared" si="4"/>
        <v>7</v>
      </c>
      <c r="Y23" s="41">
        <f t="shared" si="5"/>
        <v>2</v>
      </c>
      <c r="Z23" s="41">
        <f t="shared" si="0"/>
        <v>7</v>
      </c>
      <c r="AA23" s="41">
        <f t="shared" si="1"/>
        <v>1</v>
      </c>
      <c r="AG23" s="25"/>
      <c r="AH23" s="25"/>
      <c r="AI23" s="25"/>
    </row>
    <row r="24" spans="1:35" ht="6.75" customHeight="1" x14ac:dyDescent="0.25">
      <c r="H24" s="95"/>
      <c r="I24" s="25"/>
      <c r="J24" s="25"/>
      <c r="K24" s="11"/>
      <c r="L24" s="17" t="s">
        <v>86</v>
      </c>
      <c r="M24" s="17">
        <v>2</v>
      </c>
      <c r="N24" s="17">
        <v>10</v>
      </c>
      <c r="O24" s="17">
        <v>38</v>
      </c>
      <c r="P24" s="17">
        <v>39</v>
      </c>
      <c r="Q24" s="17">
        <v>5</v>
      </c>
      <c r="R24" s="22">
        <f>Q24/SUM(M24:Q24)+0.0000008</f>
        <v>5.319228936170213E-2</v>
      </c>
      <c r="S24" s="11" t="s">
        <v>1</v>
      </c>
      <c r="T24" s="17">
        <v>8</v>
      </c>
      <c r="U24" s="21">
        <f t="shared" si="2"/>
        <v>3.3334033333333332E-2</v>
      </c>
      <c r="V24" s="17" t="str">
        <f t="shared" si="3"/>
        <v>Hôtellerie-restauration, tourisme, loisirs et animation</v>
      </c>
      <c r="W24" s="41">
        <f t="shared" si="6"/>
        <v>2</v>
      </c>
      <c r="X24" s="41">
        <f t="shared" si="4"/>
        <v>4</v>
      </c>
      <c r="Y24" s="41">
        <f t="shared" si="5"/>
        <v>21</v>
      </c>
      <c r="Z24" s="41">
        <f t="shared" si="0"/>
        <v>2</v>
      </c>
      <c r="AA24" s="41">
        <f t="shared" si="1"/>
        <v>1</v>
      </c>
      <c r="AG24" s="25"/>
      <c r="AH24" s="25"/>
      <c r="AI24" s="25"/>
    </row>
    <row r="25" spans="1:35" ht="12.75" customHeight="1" x14ac:dyDescent="0.25">
      <c r="A25" s="9" t="s">
        <v>36</v>
      </c>
      <c r="B25" s="12" t="s">
        <v>115</v>
      </c>
      <c r="G25" s="33"/>
      <c r="H25" s="95"/>
      <c r="I25" s="25"/>
      <c r="J25" s="25"/>
      <c r="K25" s="11"/>
      <c r="L25" s="17" t="s">
        <v>87</v>
      </c>
      <c r="M25" s="17">
        <v>0</v>
      </c>
      <c r="N25" s="17">
        <v>1</v>
      </c>
      <c r="O25" s="17">
        <v>6</v>
      </c>
      <c r="P25" s="17">
        <v>18</v>
      </c>
      <c r="Q25" s="17">
        <v>3</v>
      </c>
      <c r="R25" s="22">
        <f>Q25/SUM(M25:Q25)+0.0000009</f>
        <v>0.10714375714285714</v>
      </c>
      <c r="S25" s="11" t="s">
        <v>10</v>
      </c>
      <c r="T25" s="17">
        <v>9</v>
      </c>
      <c r="U25" s="21">
        <f t="shared" si="2"/>
        <v>3.3333433333333336E-2</v>
      </c>
      <c r="V25" s="17" t="str">
        <f t="shared" si="3"/>
        <v>Agriculture et pêche, espaces naturels et espaces verts, soins aux animaux</v>
      </c>
      <c r="W25" s="41">
        <f t="shared" si="6"/>
        <v>1</v>
      </c>
      <c r="X25" s="41">
        <f t="shared" si="4"/>
        <v>2</v>
      </c>
      <c r="Y25" s="41">
        <f t="shared" si="5"/>
        <v>9</v>
      </c>
      <c r="Z25" s="41">
        <f t="shared" si="0"/>
        <v>17</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v>
      </c>
      <c r="N26" s="17">
        <v>1</v>
      </c>
      <c r="O26" s="17">
        <v>5</v>
      </c>
      <c r="P26" s="17">
        <v>17</v>
      </c>
      <c r="Q26" s="17">
        <v>8</v>
      </c>
      <c r="R26" s="22">
        <f>Q26/SUM(M26:Q26)+0.000001</f>
        <v>0.25000099999999997</v>
      </c>
      <c r="S26" s="11" t="s">
        <v>11</v>
      </c>
      <c r="T26" s="17">
        <v>10</v>
      </c>
      <c r="U26" s="21">
        <f t="shared" si="2"/>
        <v>1.4085607042253522E-2</v>
      </c>
      <c r="V26" s="17" t="str">
        <f t="shared" si="3"/>
        <v>Services à la personne et à la collectivité</v>
      </c>
      <c r="W26" s="41">
        <f t="shared" si="6"/>
        <v>22</v>
      </c>
      <c r="X26" s="41">
        <f t="shared" si="4"/>
        <v>8</v>
      </c>
      <c r="Y26" s="41">
        <f t="shared" si="5"/>
        <v>14</v>
      </c>
      <c r="Z26" s="41">
        <f t="shared" si="0"/>
        <v>26</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22</v>
      </c>
      <c r="N27" s="17">
        <v>8</v>
      </c>
      <c r="O27" s="17">
        <v>14</v>
      </c>
      <c r="P27" s="17">
        <v>26</v>
      </c>
      <c r="Q27" s="17">
        <v>1</v>
      </c>
      <c r="R27" s="22">
        <f>Q27/SUM(M27:Q27)+0.0000011</f>
        <v>1.4085607042253522E-2</v>
      </c>
      <c r="S27" s="11" t="s">
        <v>12</v>
      </c>
      <c r="T27" s="17">
        <v>11</v>
      </c>
      <c r="U27" s="21">
        <f t="shared" si="2"/>
        <v>1.3999999999999999E-6</v>
      </c>
      <c r="V27" s="17" t="str">
        <f t="shared" si="3"/>
        <v>Transport et logistique</v>
      </c>
      <c r="W27" s="41">
        <f t="shared" si="6"/>
        <v>3</v>
      </c>
      <c r="X27" s="41">
        <f t="shared" si="4"/>
        <v>5</v>
      </c>
      <c r="Y27" s="41">
        <f t="shared" si="5"/>
        <v>18</v>
      </c>
      <c r="Z27" s="41">
        <f t="shared" si="0"/>
        <v>11</v>
      </c>
      <c r="AA27" s="41">
        <f t="shared" si="1"/>
        <v>0</v>
      </c>
      <c r="AB27" s="17"/>
    </row>
    <row r="28" spans="1:35" s="5" customFormat="1" ht="14.25" customHeight="1" x14ac:dyDescent="0.25">
      <c r="C28" s="32"/>
      <c r="D28" s="32"/>
      <c r="E28" s="32"/>
      <c r="F28" s="32"/>
      <c r="G28" s="33"/>
      <c r="H28" s="33"/>
      <c r="K28" s="31"/>
      <c r="L28" s="17" t="s">
        <v>90</v>
      </c>
      <c r="M28" s="17">
        <v>21</v>
      </c>
      <c r="N28" s="17">
        <v>0</v>
      </c>
      <c r="O28" s="17">
        <v>1</v>
      </c>
      <c r="P28" s="17">
        <v>0</v>
      </c>
      <c r="Q28" s="17">
        <v>0</v>
      </c>
      <c r="R28" s="22">
        <f>Q28/SUM(M28:Q28)+0.0000012</f>
        <v>1.1999999999999999E-6</v>
      </c>
      <c r="S28" s="11" t="s">
        <v>13</v>
      </c>
      <c r="T28" s="17">
        <v>12</v>
      </c>
      <c r="U28" s="21">
        <f t="shared" si="2"/>
        <v>1.1999999999999999E-6</v>
      </c>
      <c r="V28" s="17" t="str">
        <f t="shared" si="3"/>
        <v>Spectacle</v>
      </c>
      <c r="W28" s="41">
        <f t="shared" si="6"/>
        <v>21</v>
      </c>
      <c r="X28" s="41">
        <f t="shared" si="4"/>
        <v>0</v>
      </c>
      <c r="Y28" s="41">
        <f t="shared" si="5"/>
        <v>1</v>
      </c>
      <c r="Z28" s="41">
        <f t="shared" si="0"/>
        <v>0</v>
      </c>
      <c r="AA28" s="41">
        <f t="shared" si="1"/>
        <v>0</v>
      </c>
      <c r="AB28" s="17"/>
    </row>
    <row r="29" spans="1:35" s="5" customFormat="1" ht="23.25" customHeight="1" x14ac:dyDescent="0.25">
      <c r="B29" s="31"/>
      <c r="C29" s="32"/>
      <c r="D29" s="32"/>
      <c r="E29" s="32"/>
      <c r="F29" s="32"/>
      <c r="G29" s="32"/>
      <c r="H29" s="38">
        <f>VLOOKUP(VLOOKUP(V17,$T$2:$U$15,2,FALSE),$L$32:$M$45,2,FALSE)/10</f>
        <v>1.3</v>
      </c>
      <c r="I29" s="39"/>
      <c r="K29" s="31"/>
      <c r="L29" s="17" t="s">
        <v>91</v>
      </c>
      <c r="M29" s="17">
        <v>2</v>
      </c>
      <c r="N29" s="17">
        <v>17</v>
      </c>
      <c r="O29" s="17">
        <v>15</v>
      </c>
      <c r="P29" s="17">
        <v>7</v>
      </c>
      <c r="Q29" s="17">
        <v>3</v>
      </c>
      <c r="R29" s="22">
        <f>Q29/SUM(M29:Q29)+0.0000013</f>
        <v>6.8183118181818173E-2</v>
      </c>
      <c r="S29" s="11" t="s">
        <v>14</v>
      </c>
      <c r="T29" s="17">
        <v>13</v>
      </c>
      <c r="U29" s="21">
        <f t="shared" si="2"/>
        <v>3.9999999999999998E-7</v>
      </c>
      <c r="V29" s="17" t="str">
        <f t="shared" si="3"/>
        <v>Commerce, vente et grande distribution</v>
      </c>
      <c r="W29" s="41">
        <f t="shared" si="6"/>
        <v>0</v>
      </c>
      <c r="X29" s="41">
        <f t="shared" si="4"/>
        <v>13</v>
      </c>
      <c r="Y29" s="41">
        <f t="shared" si="5"/>
        <v>20</v>
      </c>
      <c r="Z29" s="41">
        <f t="shared" si="0"/>
        <v>6</v>
      </c>
      <c r="AA29" s="41">
        <f t="shared" si="1"/>
        <v>0</v>
      </c>
      <c r="AB29" s="17"/>
    </row>
    <row r="30" spans="1:35" s="5" customFormat="1" ht="23.25" customHeight="1" x14ac:dyDescent="0.25">
      <c r="B30" s="31"/>
      <c r="C30" s="32"/>
      <c r="D30" s="32"/>
      <c r="E30" s="32"/>
      <c r="F30" s="32"/>
      <c r="G30" s="32"/>
      <c r="H30" s="38">
        <f t="shared" ref="H30:H42" si="7">VLOOKUP(VLOOKUP(V18,$T$2:$U$15,2,FALSE),$L$32:$M$45,2,FALSE)/10</f>
        <v>1.2</v>
      </c>
      <c r="I30" s="39"/>
      <c r="K30" s="31"/>
      <c r="L30" s="17" t="s">
        <v>92</v>
      </c>
      <c r="M30" s="17">
        <v>3</v>
      </c>
      <c r="N30" s="17">
        <v>5</v>
      </c>
      <c r="O30" s="17">
        <v>18</v>
      </c>
      <c r="P30" s="17">
        <v>11</v>
      </c>
      <c r="Q30" s="17">
        <v>0</v>
      </c>
      <c r="R30" s="22">
        <f>Q30/SUM(M30:Q30)+0.0000014</f>
        <v>1.3999999999999999E-6</v>
      </c>
      <c r="S30" s="11" t="s">
        <v>15</v>
      </c>
      <c r="T30" s="17">
        <v>14</v>
      </c>
      <c r="U30" s="21">
        <f t="shared" si="2"/>
        <v>1.9999999999999999E-7</v>
      </c>
      <c r="V30" s="17" t="str">
        <f t="shared" si="3"/>
        <v>Arts et façonnage d'ouvrages d'art</v>
      </c>
      <c r="W30" s="41">
        <f t="shared" si="6"/>
        <v>1</v>
      </c>
      <c r="X30" s="41">
        <f t="shared" si="4"/>
        <v>3</v>
      </c>
      <c r="Y30" s="41">
        <f t="shared" si="5"/>
        <v>5</v>
      </c>
      <c r="Z30" s="41">
        <f t="shared" si="0"/>
        <v>10</v>
      </c>
      <c r="AA30" s="41">
        <f t="shared" si="1"/>
        <v>0</v>
      </c>
      <c r="AB30" s="17"/>
    </row>
    <row r="31" spans="1:35" s="5" customFormat="1" ht="23.25" customHeight="1" x14ac:dyDescent="0.25">
      <c r="H31" s="38">
        <f t="shared" si="7"/>
        <v>1.3</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1.3</v>
      </c>
      <c r="I32" s="39"/>
      <c r="L32" s="17" t="s">
        <v>79</v>
      </c>
      <c r="M32" s="17">
        <v>6</v>
      </c>
      <c r="N32" s="17"/>
      <c r="O32" s="17"/>
      <c r="P32" s="17"/>
      <c r="Q32" s="17"/>
      <c r="R32" s="17"/>
      <c r="S32" s="17"/>
      <c r="T32" s="17"/>
      <c r="U32" s="17"/>
      <c r="V32" s="17"/>
      <c r="W32" s="17"/>
      <c r="X32" s="17"/>
      <c r="Y32" s="17"/>
      <c r="Z32" s="17"/>
      <c r="AA32" s="17"/>
      <c r="AB32" s="17"/>
    </row>
    <row r="33" spans="2:28" s="5" customFormat="1" ht="23.25" customHeight="1" x14ac:dyDescent="0.25">
      <c r="H33" s="38">
        <f t="shared" si="7"/>
        <v>0.6</v>
      </c>
      <c r="I33" s="39"/>
      <c r="L33" s="17" t="s">
        <v>80</v>
      </c>
      <c r="M33" s="17">
        <v>7</v>
      </c>
      <c r="N33" s="17"/>
      <c r="O33" s="17"/>
      <c r="P33" s="17"/>
      <c r="Q33" s="17"/>
      <c r="R33" s="17"/>
      <c r="S33" s="17"/>
      <c r="T33" s="17"/>
      <c r="U33" s="17"/>
      <c r="V33" s="17"/>
      <c r="W33" s="17"/>
      <c r="X33" s="17"/>
      <c r="Y33" s="17"/>
      <c r="Z33" s="17"/>
      <c r="AA33" s="17"/>
      <c r="AB33" s="17"/>
    </row>
    <row r="34" spans="2:28" s="5" customFormat="1" ht="23.25" customHeight="1" x14ac:dyDescent="0.25">
      <c r="H34" s="38">
        <f t="shared" si="7"/>
        <v>1</v>
      </c>
      <c r="I34" s="39"/>
      <c r="L34" s="17" t="s">
        <v>81</v>
      </c>
      <c r="M34" s="17">
        <v>12</v>
      </c>
      <c r="N34" s="17"/>
      <c r="O34" s="17"/>
      <c r="P34" s="17"/>
      <c r="Q34" s="17"/>
      <c r="R34" s="17"/>
      <c r="S34" s="17"/>
      <c r="T34" s="17"/>
      <c r="U34" s="17"/>
      <c r="V34" s="17"/>
      <c r="W34" s="17"/>
      <c r="X34" s="17"/>
      <c r="Y34" s="17"/>
      <c r="Z34" s="17"/>
      <c r="AA34" s="17"/>
      <c r="AB34" s="17"/>
    </row>
    <row r="35" spans="2:28" s="5" customFormat="1" ht="23.25" customHeight="1" x14ac:dyDescent="0.25">
      <c r="H35" s="38">
        <f t="shared" si="7"/>
        <v>-0.2</v>
      </c>
      <c r="I35" s="39"/>
      <c r="L35" s="17" t="s">
        <v>82</v>
      </c>
      <c r="M35" s="17">
        <v>4</v>
      </c>
      <c r="N35" s="17"/>
      <c r="O35" s="17"/>
      <c r="P35" s="17"/>
      <c r="Q35" s="17"/>
      <c r="R35" s="17"/>
      <c r="S35" s="17"/>
      <c r="T35" s="17"/>
      <c r="U35" s="17"/>
      <c r="V35" s="17"/>
      <c r="W35" s="17"/>
      <c r="X35" s="17"/>
      <c r="Y35" s="17"/>
      <c r="Z35" s="17"/>
      <c r="AA35" s="17"/>
      <c r="AB35" s="17"/>
    </row>
    <row r="36" spans="2:28" s="5" customFormat="1" ht="23.25" customHeight="1" x14ac:dyDescent="0.25">
      <c r="H36" s="38">
        <f t="shared" si="7"/>
        <v>0.7</v>
      </c>
      <c r="I36" s="40"/>
      <c r="L36" s="17" t="s">
        <v>83</v>
      </c>
      <c r="M36" s="17">
        <v>-2</v>
      </c>
      <c r="N36" s="17"/>
      <c r="O36" s="17"/>
      <c r="P36" s="17"/>
      <c r="Q36" s="17"/>
      <c r="R36" s="17"/>
      <c r="S36" s="17"/>
      <c r="T36" s="17"/>
      <c r="U36" s="17"/>
      <c r="V36" s="17"/>
      <c r="W36" s="17"/>
      <c r="X36" s="17"/>
      <c r="Y36" s="17"/>
      <c r="Z36" s="17"/>
      <c r="AA36" s="17"/>
      <c r="AB36" s="17"/>
    </row>
    <row r="37" spans="2:28" s="5" customFormat="1" ht="23.25" customHeight="1" x14ac:dyDescent="0.25">
      <c r="H37" s="38">
        <f t="shared" si="7"/>
        <v>0.6</v>
      </c>
      <c r="I37" s="40"/>
      <c r="L37" s="17" t="s">
        <v>84</v>
      </c>
      <c r="M37" s="17">
        <v>13</v>
      </c>
      <c r="N37" s="17"/>
      <c r="O37" s="17"/>
      <c r="P37" s="17"/>
      <c r="Q37" s="17"/>
      <c r="R37" s="17"/>
      <c r="S37" s="17"/>
      <c r="T37" s="17"/>
      <c r="U37" s="17"/>
      <c r="V37" s="17"/>
      <c r="W37" s="17"/>
      <c r="X37" s="17"/>
      <c r="Y37" s="17"/>
      <c r="Z37" s="17"/>
      <c r="AA37" s="17"/>
      <c r="AB37" s="17"/>
    </row>
    <row r="38" spans="2:28" s="5" customFormat="1" ht="23.25" customHeight="1" x14ac:dyDescent="0.25">
      <c r="H38" s="38">
        <f t="shared" si="7"/>
        <v>0.4</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0.6</v>
      </c>
      <c r="I39" s="39"/>
      <c r="L39" s="17" t="s">
        <v>86</v>
      </c>
      <c r="M39" s="17">
        <v>10</v>
      </c>
      <c r="N39" s="17"/>
      <c r="O39" s="17"/>
      <c r="P39" s="17"/>
      <c r="Q39" s="17"/>
      <c r="R39" s="17"/>
      <c r="S39" s="17"/>
      <c r="T39" s="17"/>
      <c r="U39" s="17"/>
      <c r="V39" s="17"/>
      <c r="W39" s="17"/>
      <c r="X39" s="17"/>
      <c r="Y39" s="17"/>
      <c r="Z39" s="17"/>
      <c r="AA39" s="17"/>
      <c r="AB39" s="17"/>
    </row>
    <row r="40" spans="2:28" s="5" customFormat="1" ht="23.25" customHeight="1" x14ac:dyDescent="0.25">
      <c r="H40" s="38">
        <f t="shared" si="7"/>
        <v>-1.4</v>
      </c>
      <c r="I40" s="39"/>
      <c r="L40" s="17" t="s">
        <v>87</v>
      </c>
      <c r="M40" s="17">
        <v>13</v>
      </c>
      <c r="N40" s="17"/>
      <c r="O40" s="17"/>
      <c r="P40" s="17"/>
      <c r="Q40" s="17"/>
      <c r="R40" s="17"/>
      <c r="S40" s="17"/>
      <c r="T40" s="17"/>
      <c r="U40" s="17"/>
      <c r="V40" s="17"/>
      <c r="W40" s="17"/>
      <c r="X40" s="17"/>
      <c r="Y40" s="17"/>
      <c r="Z40" s="17"/>
      <c r="AA40" s="17"/>
      <c r="AB40" s="17"/>
    </row>
    <row r="41" spans="2:28" s="5" customFormat="1" ht="23.25" customHeight="1" x14ac:dyDescent="0.25">
      <c r="H41" s="38">
        <f t="shared" si="7"/>
        <v>0.4</v>
      </c>
      <c r="I41" s="39"/>
      <c r="L41" s="17" t="s">
        <v>88</v>
      </c>
      <c r="M41" s="17">
        <v>13</v>
      </c>
      <c r="N41" s="17"/>
      <c r="O41" s="17"/>
      <c r="P41" s="17"/>
      <c r="Q41" s="17"/>
      <c r="R41" s="17"/>
      <c r="S41" s="17"/>
      <c r="T41" s="17"/>
      <c r="U41" s="17"/>
      <c r="V41" s="17"/>
      <c r="W41" s="17"/>
      <c r="X41" s="17"/>
      <c r="Y41" s="17"/>
      <c r="Z41" s="17"/>
      <c r="AA41" s="17"/>
      <c r="AB41" s="17"/>
    </row>
    <row r="42" spans="2:28" s="5" customFormat="1" ht="23.25" customHeight="1" x14ac:dyDescent="0.25">
      <c r="H42" s="38">
        <f t="shared" si="7"/>
        <v>0.7</v>
      </c>
      <c r="I42" s="39"/>
      <c r="J42" s="36"/>
      <c r="K42" s="36"/>
      <c r="L42" s="17" t="s">
        <v>89</v>
      </c>
      <c r="M42" s="17">
        <v>4</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-14</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6</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8 métiers. À l'inverse, 1 métier ne semble pas du tout en tension (indicateur inférieur à -1). Dans ce domaine, l'indicateur de tension est de 1,3.</v>
      </c>
      <c r="C45" s="96"/>
      <c r="D45" s="96"/>
      <c r="E45" s="96"/>
      <c r="F45" s="96"/>
      <c r="G45" s="96"/>
      <c r="H45" s="96"/>
      <c r="J45" s="36"/>
      <c r="K45" s="36"/>
      <c r="L45" s="17" t="s">
        <v>92</v>
      </c>
      <c r="M45" s="17">
        <v>6</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180</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Département de Seine-Maritime</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299</v>
      </c>
      <c r="C51" s="60">
        <v>4</v>
      </c>
      <c r="D51" s="60">
        <v>1</v>
      </c>
      <c r="E51" s="60">
        <v>1</v>
      </c>
      <c r="F51" s="60">
        <v>5</v>
      </c>
      <c r="G51" s="60">
        <v>2</v>
      </c>
      <c r="H51" s="60">
        <v>5</v>
      </c>
      <c r="L51" s="17"/>
      <c r="M51" s="17"/>
      <c r="N51" s="17"/>
      <c r="O51" s="17"/>
      <c r="P51" s="17"/>
      <c r="Q51" s="17"/>
    </row>
    <row r="52" spans="1:17" ht="24.75" customHeight="1" x14ac:dyDescent="0.25">
      <c r="A52" s="57" t="s">
        <v>27</v>
      </c>
      <c r="B52" s="61" t="s">
        <v>316</v>
      </c>
      <c r="C52" s="62">
        <v>5</v>
      </c>
      <c r="D52" s="62">
        <v>2</v>
      </c>
      <c r="E52" s="62">
        <v>1</v>
      </c>
      <c r="F52" s="62">
        <v>2</v>
      </c>
      <c r="G52" s="62">
        <v>3</v>
      </c>
      <c r="H52" s="62">
        <v>4</v>
      </c>
      <c r="L52" s="17"/>
      <c r="M52" s="17"/>
      <c r="N52" s="17"/>
      <c r="O52" s="17"/>
      <c r="P52" s="17"/>
      <c r="Q52" s="17"/>
    </row>
    <row r="53" spans="1:17" ht="24.75" customHeight="1" x14ac:dyDescent="0.25">
      <c r="A53" s="57" t="s">
        <v>25</v>
      </c>
      <c r="B53" s="61" t="s">
        <v>129</v>
      </c>
      <c r="C53" s="62">
        <v>3</v>
      </c>
      <c r="D53" s="62">
        <v>2</v>
      </c>
      <c r="E53" s="62">
        <v>1</v>
      </c>
      <c r="F53" s="62">
        <v>5</v>
      </c>
      <c r="G53" s="62">
        <v>5</v>
      </c>
      <c r="H53" s="62">
        <v>5</v>
      </c>
      <c r="L53" s="17"/>
      <c r="M53" s="17"/>
      <c r="N53" s="17"/>
      <c r="O53" s="17"/>
      <c r="P53" s="17"/>
      <c r="Q53" s="17"/>
    </row>
    <row r="54" spans="1:17" ht="24.75" customHeight="1" x14ac:dyDescent="0.25">
      <c r="A54" s="57" t="s">
        <v>24</v>
      </c>
      <c r="B54" s="61" t="s">
        <v>94</v>
      </c>
      <c r="C54" s="62">
        <v>2</v>
      </c>
      <c r="D54" s="62">
        <v>2</v>
      </c>
      <c r="E54" s="62">
        <v>2</v>
      </c>
      <c r="F54" s="62">
        <v>5</v>
      </c>
      <c r="G54" s="62">
        <v>5</v>
      </c>
      <c r="H54" s="62">
        <v>4</v>
      </c>
      <c r="L54" s="17"/>
      <c r="M54" s="17"/>
      <c r="N54" s="17"/>
      <c r="O54" s="17"/>
      <c r="P54" s="17"/>
      <c r="Q54" s="17"/>
    </row>
    <row r="55" spans="1:17" ht="24.75" customHeight="1" x14ac:dyDescent="0.25">
      <c r="A55" s="57" t="s">
        <v>23</v>
      </c>
      <c r="B55" s="61" t="s">
        <v>165</v>
      </c>
      <c r="C55" s="62">
        <v>5</v>
      </c>
      <c r="D55" s="62">
        <v>1</v>
      </c>
      <c r="E55" s="62">
        <v>1</v>
      </c>
      <c r="F55" s="62">
        <v>1</v>
      </c>
      <c r="G55" s="62">
        <v>5</v>
      </c>
      <c r="H55" s="62">
        <v>4</v>
      </c>
      <c r="L55" s="17"/>
      <c r="M55" s="17"/>
      <c r="N55" s="17"/>
      <c r="O55" s="17"/>
      <c r="P55" s="17"/>
      <c r="Q55" s="17"/>
    </row>
    <row r="56" spans="1:17" ht="24.75" customHeight="1" x14ac:dyDescent="0.25">
      <c r="A56" s="57" t="s">
        <v>22</v>
      </c>
      <c r="B56" s="61" t="s">
        <v>302</v>
      </c>
      <c r="C56" s="62">
        <v>5</v>
      </c>
      <c r="D56" s="62">
        <v>2</v>
      </c>
      <c r="E56" s="62">
        <v>1</v>
      </c>
      <c r="F56" s="62">
        <v>3</v>
      </c>
      <c r="G56" s="62">
        <v>3</v>
      </c>
      <c r="H56" s="62">
        <v>4</v>
      </c>
      <c r="L56" s="17"/>
      <c r="M56" s="17"/>
      <c r="N56" s="17"/>
      <c r="O56" s="17"/>
      <c r="P56" s="17"/>
      <c r="Q56" s="17"/>
    </row>
    <row r="57" spans="1:17" ht="24.75" customHeight="1" x14ac:dyDescent="0.25">
      <c r="A57" s="57" t="s">
        <v>21</v>
      </c>
      <c r="B57" s="61" t="s">
        <v>185</v>
      </c>
      <c r="C57" s="62">
        <v>2</v>
      </c>
      <c r="D57" s="62">
        <v>3</v>
      </c>
      <c r="E57" s="62">
        <v>2</v>
      </c>
      <c r="F57" s="62">
        <v>5</v>
      </c>
      <c r="G57" s="62">
        <v>5</v>
      </c>
      <c r="H57" s="62">
        <v>2</v>
      </c>
      <c r="L57" s="17"/>
      <c r="M57" s="17"/>
      <c r="N57" s="17"/>
      <c r="O57" s="17"/>
      <c r="P57" s="17"/>
      <c r="Q57" s="17"/>
    </row>
    <row r="58" spans="1:17" ht="24.75" customHeight="1" x14ac:dyDescent="0.25">
      <c r="A58" s="57" t="s">
        <v>20</v>
      </c>
      <c r="B58" s="61" t="s">
        <v>251</v>
      </c>
      <c r="C58" s="62">
        <v>5</v>
      </c>
      <c r="D58" s="62">
        <v>1</v>
      </c>
      <c r="E58" s="62">
        <v>1</v>
      </c>
      <c r="F58" s="62">
        <v>3</v>
      </c>
      <c r="G58" s="62">
        <v>5</v>
      </c>
      <c r="H58" s="62">
        <v>2</v>
      </c>
      <c r="L58" s="17"/>
      <c r="M58" s="17"/>
      <c r="N58" s="17"/>
      <c r="O58" s="17"/>
      <c r="P58" s="17"/>
      <c r="Q58" s="17"/>
    </row>
    <row r="59" spans="1:17" ht="24.75" customHeight="1" x14ac:dyDescent="0.25">
      <c r="A59" s="57" t="s">
        <v>19</v>
      </c>
      <c r="B59" s="61" t="s">
        <v>186</v>
      </c>
      <c r="C59" s="62">
        <v>5</v>
      </c>
      <c r="D59" s="62">
        <v>5</v>
      </c>
      <c r="E59" s="62">
        <v>1</v>
      </c>
      <c r="F59" s="62">
        <v>1</v>
      </c>
      <c r="G59" s="62">
        <v>4</v>
      </c>
      <c r="H59" s="62">
        <v>5</v>
      </c>
      <c r="L59" s="17"/>
      <c r="M59" s="17"/>
      <c r="N59" s="17"/>
      <c r="O59" s="17"/>
      <c r="P59" s="17"/>
      <c r="Q59" s="17"/>
    </row>
    <row r="60" spans="1:17" ht="24.75" customHeight="1" x14ac:dyDescent="0.25">
      <c r="A60" s="57" t="s">
        <v>18</v>
      </c>
      <c r="B60" s="61" t="s">
        <v>317</v>
      </c>
      <c r="C60" s="62">
        <v>4</v>
      </c>
      <c r="D60" s="62">
        <v>1</v>
      </c>
      <c r="E60" s="62">
        <v>1</v>
      </c>
      <c r="F60" s="62">
        <v>5</v>
      </c>
      <c r="G60" s="62">
        <v>4</v>
      </c>
      <c r="H60" s="62">
        <v>5</v>
      </c>
      <c r="L60" s="17"/>
      <c r="M60" s="17"/>
      <c r="N60" s="17"/>
      <c r="O60" s="17"/>
      <c r="P60" s="17"/>
      <c r="Q60" s="17"/>
    </row>
    <row r="61" spans="1:17" ht="24.75" customHeight="1" x14ac:dyDescent="0.25">
      <c r="A61" s="57" t="s">
        <v>97</v>
      </c>
      <c r="B61" s="61" t="s">
        <v>318</v>
      </c>
      <c r="C61" s="62">
        <v>1</v>
      </c>
      <c r="D61" s="62">
        <v>2</v>
      </c>
      <c r="E61" s="62">
        <v>1</v>
      </c>
      <c r="F61" s="62">
        <v>5</v>
      </c>
      <c r="G61" s="62">
        <v>2</v>
      </c>
      <c r="H61" s="62">
        <v>4</v>
      </c>
      <c r="L61" s="17"/>
      <c r="M61" s="17"/>
      <c r="N61" s="17"/>
      <c r="O61" s="17"/>
      <c r="P61" s="17"/>
      <c r="Q61" s="17"/>
    </row>
    <row r="62" spans="1:17" ht="24.75" customHeight="1" x14ac:dyDescent="0.25">
      <c r="A62" s="57" t="s">
        <v>98</v>
      </c>
      <c r="B62" s="61" t="s">
        <v>139</v>
      </c>
      <c r="C62" s="62">
        <v>3</v>
      </c>
      <c r="D62" s="62">
        <v>2</v>
      </c>
      <c r="E62" s="62">
        <v>1</v>
      </c>
      <c r="F62" s="62">
        <v>5</v>
      </c>
      <c r="G62" s="62">
        <v>4</v>
      </c>
      <c r="H62" s="62">
        <v>4</v>
      </c>
      <c r="L62" s="17"/>
      <c r="M62" s="17"/>
      <c r="N62" s="17"/>
      <c r="O62" s="17"/>
      <c r="P62" s="17"/>
      <c r="Q62" s="17"/>
    </row>
    <row r="63" spans="1:17" ht="24.75" customHeight="1" x14ac:dyDescent="0.25">
      <c r="A63" s="57" t="s">
        <v>99</v>
      </c>
      <c r="B63" s="61" t="s">
        <v>253</v>
      </c>
      <c r="C63" s="62">
        <v>1</v>
      </c>
      <c r="D63" s="62">
        <v>2</v>
      </c>
      <c r="E63" s="62">
        <v>1</v>
      </c>
      <c r="F63" s="62">
        <v>5</v>
      </c>
      <c r="G63" s="62">
        <v>4</v>
      </c>
      <c r="H63" s="62">
        <v>5</v>
      </c>
      <c r="L63" s="17"/>
      <c r="M63" s="17"/>
      <c r="N63" s="17"/>
      <c r="O63" s="17"/>
      <c r="P63" s="17"/>
      <c r="Q63" s="17"/>
    </row>
    <row r="64" spans="1:17" ht="24.75" customHeight="1" x14ac:dyDescent="0.25">
      <c r="A64" s="57" t="s">
        <v>100</v>
      </c>
      <c r="B64" s="61" t="s">
        <v>93</v>
      </c>
      <c r="C64" s="62">
        <v>5</v>
      </c>
      <c r="D64" s="62">
        <v>2</v>
      </c>
      <c r="E64" s="62">
        <v>1</v>
      </c>
      <c r="F64" s="62">
        <v>3</v>
      </c>
      <c r="G64" s="62">
        <v>4</v>
      </c>
      <c r="H64" s="62">
        <v>4</v>
      </c>
      <c r="L64" s="17"/>
      <c r="M64" s="17"/>
      <c r="N64" s="17"/>
      <c r="O64" s="17"/>
      <c r="P64" s="17"/>
      <c r="Q64" s="17"/>
    </row>
    <row r="65" spans="1:35" ht="24.75" customHeight="1" x14ac:dyDescent="0.25">
      <c r="A65" s="57" t="s">
        <v>101</v>
      </c>
      <c r="B65" s="61" t="s">
        <v>319</v>
      </c>
      <c r="C65" s="62">
        <v>4</v>
      </c>
      <c r="D65" s="62">
        <v>3</v>
      </c>
      <c r="E65" s="62">
        <v>1</v>
      </c>
      <c r="F65" s="62">
        <v>5</v>
      </c>
      <c r="G65" s="62">
        <v>4</v>
      </c>
      <c r="H65" s="62">
        <v>5</v>
      </c>
      <c r="L65" s="17"/>
      <c r="M65" s="17"/>
      <c r="N65" s="17"/>
      <c r="O65" s="17"/>
      <c r="P65" s="17"/>
      <c r="Q65" s="17"/>
    </row>
    <row r="66" spans="1:35" ht="24.75" customHeight="1" x14ac:dyDescent="0.25">
      <c r="A66" s="57" t="s">
        <v>102</v>
      </c>
      <c r="B66" s="61" t="s">
        <v>303</v>
      </c>
      <c r="C66" s="62">
        <v>5</v>
      </c>
      <c r="D66" s="62">
        <v>1</v>
      </c>
      <c r="E66" s="62">
        <v>1</v>
      </c>
      <c r="F66" s="62">
        <v>5</v>
      </c>
      <c r="G66" s="62">
        <v>5</v>
      </c>
      <c r="H66" s="62">
        <v>4</v>
      </c>
      <c r="L66" s="17"/>
      <c r="M66" s="17"/>
      <c r="N66" s="17"/>
      <c r="O66" s="17"/>
      <c r="P66" s="17"/>
      <c r="Q66" s="17"/>
    </row>
    <row r="67" spans="1:35" ht="24.75" customHeight="1" x14ac:dyDescent="0.25">
      <c r="A67" s="57" t="s">
        <v>103</v>
      </c>
      <c r="B67" s="61" t="s">
        <v>254</v>
      </c>
      <c r="C67" s="62">
        <v>1</v>
      </c>
      <c r="D67" s="62">
        <v>2</v>
      </c>
      <c r="E67" s="62">
        <v>5</v>
      </c>
      <c r="F67" s="62">
        <v>5</v>
      </c>
      <c r="G67" s="72">
        <v>5</v>
      </c>
      <c r="H67" s="62">
        <v>4</v>
      </c>
      <c r="L67" s="17"/>
      <c r="M67" s="17"/>
      <c r="N67" s="17"/>
      <c r="O67" s="17"/>
      <c r="P67" s="17"/>
      <c r="Q67" s="17"/>
    </row>
    <row r="68" spans="1:35" ht="24.75" customHeight="1" x14ac:dyDescent="0.25">
      <c r="A68" s="57" t="s">
        <v>104</v>
      </c>
      <c r="B68" s="61" t="s">
        <v>268</v>
      </c>
      <c r="C68" s="62">
        <v>4</v>
      </c>
      <c r="D68" s="62">
        <v>4</v>
      </c>
      <c r="E68" s="62">
        <v>2</v>
      </c>
      <c r="F68" s="62">
        <v>3</v>
      </c>
      <c r="G68" s="62">
        <v>3</v>
      </c>
      <c r="H68" s="62">
        <v>5</v>
      </c>
      <c r="L68" s="17"/>
      <c r="M68" s="17"/>
      <c r="N68" s="17"/>
      <c r="O68" s="17"/>
      <c r="P68" s="17"/>
      <c r="Q68" s="17"/>
    </row>
    <row r="69" spans="1:35" ht="24.75" customHeight="1" x14ac:dyDescent="0.25">
      <c r="A69" s="57" t="s">
        <v>105</v>
      </c>
      <c r="B69" s="61" t="s">
        <v>301</v>
      </c>
      <c r="C69" s="62">
        <v>5</v>
      </c>
      <c r="D69" s="62">
        <v>1</v>
      </c>
      <c r="E69" s="62">
        <v>1</v>
      </c>
      <c r="F69" s="62">
        <v>4</v>
      </c>
      <c r="G69" s="62">
        <v>5</v>
      </c>
      <c r="H69" s="62">
        <v>2</v>
      </c>
      <c r="L69" s="17"/>
      <c r="M69" s="17"/>
      <c r="N69" s="17"/>
      <c r="O69" s="17"/>
      <c r="P69" s="17"/>
      <c r="Q69" s="17"/>
    </row>
    <row r="70" spans="1:35" ht="24.75" customHeight="1" x14ac:dyDescent="0.25">
      <c r="A70" s="57" t="s">
        <v>106</v>
      </c>
      <c r="B70" s="61" t="s">
        <v>267</v>
      </c>
      <c r="C70" s="62">
        <v>4</v>
      </c>
      <c r="D70" s="62">
        <v>4</v>
      </c>
      <c r="E70" s="62">
        <v>1</v>
      </c>
      <c r="F70" s="62">
        <v>3</v>
      </c>
      <c r="G70" s="62">
        <v>3</v>
      </c>
      <c r="H70" s="62">
        <v>5</v>
      </c>
      <c r="L70" s="17"/>
      <c r="M70" s="17"/>
      <c r="N70" s="17"/>
      <c r="O70" s="17"/>
      <c r="P70" s="17"/>
      <c r="Q70" s="17"/>
    </row>
    <row r="71" spans="1:35" ht="8.25" customHeight="1" x14ac:dyDescent="0.25">
      <c r="A71" s="27"/>
      <c r="L71" s="17"/>
      <c r="M71" s="17"/>
      <c r="N71" s="17"/>
      <c r="O71" s="17"/>
      <c r="P71" s="17"/>
      <c r="Q71" s="17"/>
    </row>
    <row r="72" spans="1:35" ht="9.75" customHeight="1" x14ac:dyDescent="0.25">
      <c r="B72" s="78" t="s">
        <v>121</v>
      </c>
      <c r="C72" s="78"/>
      <c r="D72" s="78"/>
      <c r="E72" s="78"/>
      <c r="F72" s="78"/>
      <c r="G72" s="78"/>
      <c r="H72" s="78"/>
      <c r="L72" s="17"/>
      <c r="M72" s="17"/>
      <c r="N72" s="17"/>
      <c r="O72" s="17"/>
      <c r="P72" s="17"/>
      <c r="Q72" s="17"/>
    </row>
    <row r="73" spans="1:35" ht="30" customHeight="1" x14ac:dyDescent="0.25">
      <c r="B73" s="78"/>
      <c r="C73" s="78"/>
      <c r="D73" s="78"/>
      <c r="E73" s="78"/>
      <c r="F73" s="78"/>
      <c r="G73" s="78"/>
      <c r="H73" s="78"/>
      <c r="L73" s="17"/>
      <c r="M73" s="17"/>
      <c r="N73" s="17"/>
      <c r="O73" s="17"/>
      <c r="P73" s="17"/>
      <c r="Q73" s="17"/>
    </row>
    <row r="74" spans="1:35" ht="11.25" customHeight="1" x14ac:dyDescent="0.25">
      <c r="B74" s="78"/>
      <c r="C74" s="78"/>
      <c r="D74" s="78"/>
      <c r="E74" s="78"/>
      <c r="F74" s="78"/>
      <c r="G74" s="78"/>
      <c r="H74" s="78"/>
      <c r="L74" s="17"/>
      <c r="M74" s="17"/>
      <c r="N74" s="17"/>
      <c r="O74" s="17"/>
      <c r="P74" s="17"/>
      <c r="Q74" s="17"/>
    </row>
    <row r="75" spans="1:35" s="17" customFormat="1" ht="50.25" customHeight="1" x14ac:dyDescent="0.25">
      <c r="A75"/>
      <c r="B75" s="78"/>
      <c r="C75" s="78"/>
      <c r="D75" s="78"/>
      <c r="E75" s="78"/>
      <c r="F75" s="78"/>
      <c r="G75" s="78"/>
      <c r="H75" s="78"/>
      <c r="I75"/>
      <c r="J75"/>
      <c r="K75"/>
      <c r="AC75" s="5"/>
      <c r="AD75" s="5"/>
      <c r="AE75" s="5"/>
      <c r="AF75" s="5"/>
      <c r="AG75"/>
      <c r="AH75"/>
      <c r="AI75"/>
    </row>
    <row r="76" spans="1:35" s="17" customFormat="1" ht="42" customHeight="1" x14ac:dyDescent="0.25">
      <c r="A76"/>
      <c r="B76" s="78"/>
      <c r="C76" s="78"/>
      <c r="D76" s="78"/>
      <c r="E76" s="78"/>
      <c r="F76" s="78"/>
      <c r="G76" s="78"/>
      <c r="H76" s="78"/>
      <c r="I76"/>
      <c r="J76"/>
      <c r="K76"/>
      <c r="AC76" s="5"/>
      <c r="AD76" s="5"/>
      <c r="AE76" s="5"/>
      <c r="AF76" s="5"/>
      <c r="AG76"/>
      <c r="AH76"/>
      <c r="AI76"/>
    </row>
    <row r="77" spans="1:35" s="17" customFormat="1" ht="13.5" customHeight="1" x14ac:dyDescent="0.25">
      <c r="A77"/>
      <c r="B77" s="79" t="str">
        <f>B50</f>
        <v>&gt; Principaux métiers (romes) en tension - Département de Seine-Maritime</v>
      </c>
      <c r="C77" s="81" t="s">
        <v>260</v>
      </c>
      <c r="D77" s="83" t="s">
        <v>261</v>
      </c>
      <c r="E77" s="85" t="s">
        <v>257</v>
      </c>
      <c r="F77" s="85" t="s">
        <v>258</v>
      </c>
      <c r="G77" s="87" t="s">
        <v>262</v>
      </c>
      <c r="H77" s="89" t="s">
        <v>259</v>
      </c>
      <c r="I77"/>
      <c r="J77"/>
      <c r="K77"/>
      <c r="AC77" s="5"/>
      <c r="AD77" s="5"/>
      <c r="AE77" s="5"/>
      <c r="AF77" s="5"/>
      <c r="AG77"/>
      <c r="AH77"/>
      <c r="AI77"/>
    </row>
    <row r="78" spans="1:35" s="17" customFormat="1" ht="44.25" customHeight="1" x14ac:dyDescent="0.25">
      <c r="A78" s="27"/>
      <c r="B78" s="80"/>
      <c r="C78" s="82"/>
      <c r="D78" s="84"/>
      <c r="E78" s="86"/>
      <c r="F78" s="86"/>
      <c r="G78" s="88"/>
      <c r="H78" s="90"/>
      <c r="I78" s="5"/>
      <c r="J78" s="5"/>
      <c r="K78" s="5"/>
      <c r="AC78" s="5"/>
      <c r="AD78" s="5"/>
      <c r="AE78" s="5"/>
      <c r="AF78" s="5"/>
      <c r="AG78"/>
      <c r="AH78"/>
      <c r="AI78"/>
    </row>
    <row r="79" spans="1:35" s="17" customFormat="1" ht="24.75" customHeight="1" x14ac:dyDescent="0.25">
      <c r="A79" s="57" t="s">
        <v>26</v>
      </c>
      <c r="B79" s="59" t="str">
        <f t="shared" ref="B79:B98" si="8">M79</f>
        <v xml:space="preserve">Audit et contrôle comptables et financiers </v>
      </c>
      <c r="C79" s="63">
        <f>IF(N79=". ",0,IF(AND(N79&gt;0,N79&lt;5),"ND",N79))</f>
        <v>16</v>
      </c>
      <c r="D79" s="58">
        <f>IF(O79=". ",0,IF(AND(O79&gt;0,O79&lt;5),"ND",O79))</f>
        <v>26</v>
      </c>
      <c r="E79" s="64">
        <f t="shared" ref="E79:E98" si="9">IF(P79=". ",0,P79)</f>
        <v>143</v>
      </c>
      <c r="F79" s="65">
        <f>IF(OR(R79=0,R79=". "),"-",IF(P79=". ",0,P79)/R79-1)</f>
        <v>1.1666666666666665</v>
      </c>
      <c r="G79" s="58">
        <f>IF(Q79=". ",0,Q79)</f>
        <v>8</v>
      </c>
      <c r="H79" s="66">
        <f>IF(OR(S79=0,S79=". "),"-",IF(P79=". ",0,P79)/S79)</f>
        <v>2.8039215686274508</v>
      </c>
      <c r="I79"/>
      <c r="J79"/>
      <c r="K79"/>
      <c r="M79" s="17" t="s">
        <v>299</v>
      </c>
      <c r="N79" s="17">
        <v>16</v>
      </c>
      <c r="O79" s="17">
        <v>26</v>
      </c>
      <c r="P79" s="17">
        <v>143</v>
      </c>
      <c r="Q79" s="17">
        <v>8</v>
      </c>
      <c r="R79" s="17">
        <v>66</v>
      </c>
      <c r="S79" s="17">
        <v>51</v>
      </c>
      <c r="AC79" s="5"/>
      <c r="AD79" s="5"/>
      <c r="AE79" s="5"/>
      <c r="AF79" s="5"/>
      <c r="AG79"/>
      <c r="AH79"/>
      <c r="AI79"/>
    </row>
    <row r="80" spans="1:35" s="17" customFormat="1" ht="24.75" customHeight="1" x14ac:dyDescent="0.25">
      <c r="A80" s="57" t="s">
        <v>27</v>
      </c>
      <c r="B80" s="61" t="str">
        <f t="shared" si="8"/>
        <v xml:space="preserve">Gérance immobilière </v>
      </c>
      <c r="C80" s="67">
        <f t="shared" ref="C80:D98" si="10">IF(N80=". ",0,IF(AND(N80&gt;0,N80&lt;5),"ND",N80))</f>
        <v>26</v>
      </c>
      <c r="D80" s="68">
        <f t="shared" si="10"/>
        <v>42</v>
      </c>
      <c r="E80" s="69">
        <f t="shared" si="9"/>
        <v>80</v>
      </c>
      <c r="F80" s="70">
        <f t="shared" ref="F80:F98" si="11">IF(OR(R80=0,R80=". "),"-",IF(P80=". ",0,P80)/R80-1)</f>
        <v>0.23076923076923084</v>
      </c>
      <c r="G80" s="68">
        <f t="shared" ref="G80:G98" si="12">IF(Q80=". ",0,Q80)</f>
        <v>7</v>
      </c>
      <c r="H80" s="71">
        <f t="shared" ref="H80:H98" si="13">IF(OR(S80=0,S80=". "),"-",IF(P80=". ",0,P80)/S80)</f>
        <v>1.5686274509803921</v>
      </c>
      <c r="I80"/>
      <c r="J80"/>
      <c r="K80"/>
      <c r="M80" s="17" t="s">
        <v>316</v>
      </c>
      <c r="N80" s="17">
        <v>26</v>
      </c>
      <c r="O80" s="17">
        <v>42</v>
      </c>
      <c r="P80" s="17">
        <v>80</v>
      </c>
      <c r="Q80" s="17">
        <v>7</v>
      </c>
      <c r="R80" s="17">
        <v>65</v>
      </c>
      <c r="S80" s="17">
        <v>51</v>
      </c>
      <c r="AC80" s="5"/>
      <c r="AD80" s="5"/>
      <c r="AE80" s="5"/>
      <c r="AF80" s="5"/>
      <c r="AG80"/>
      <c r="AH80"/>
      <c r="AI80"/>
    </row>
    <row r="81" spans="1:35" s="17" customFormat="1" ht="24.75" customHeight="1" x14ac:dyDescent="0.25">
      <c r="A81" s="57" t="s">
        <v>25</v>
      </c>
      <c r="B81" s="61" t="str">
        <f t="shared" si="8"/>
        <v xml:space="preserve">Mesures topographiques </v>
      </c>
      <c r="C81" s="67">
        <f t="shared" si="10"/>
        <v>14</v>
      </c>
      <c r="D81" s="68">
        <f t="shared" si="10"/>
        <v>21</v>
      </c>
      <c r="E81" s="69">
        <f t="shared" si="9"/>
        <v>40</v>
      </c>
      <c r="F81" s="70">
        <f t="shared" si="11"/>
        <v>8.1081081081081141E-2</v>
      </c>
      <c r="G81" s="68">
        <f t="shared" si="12"/>
        <v>3</v>
      </c>
      <c r="H81" s="71">
        <f t="shared" si="13"/>
        <v>1.1764705882352942</v>
      </c>
      <c r="I81"/>
      <c r="J81"/>
      <c r="K81"/>
      <c r="M81" s="17" t="s">
        <v>129</v>
      </c>
      <c r="N81" s="17">
        <v>14</v>
      </c>
      <c r="O81" s="17">
        <v>21</v>
      </c>
      <c r="P81" s="17">
        <v>40</v>
      </c>
      <c r="Q81" s="17">
        <v>3</v>
      </c>
      <c r="R81" s="17">
        <v>37</v>
      </c>
      <c r="S81" s="17">
        <v>34</v>
      </c>
      <c r="AC81" s="5"/>
      <c r="AD81" s="5"/>
      <c r="AE81" s="5"/>
      <c r="AF81" s="5"/>
      <c r="AG81"/>
      <c r="AH81"/>
      <c r="AI81"/>
    </row>
    <row r="82" spans="1:35" s="17" customFormat="1" ht="24.75" customHeight="1" x14ac:dyDescent="0.25">
      <c r="A82" s="57" t="s">
        <v>24</v>
      </c>
      <c r="B82" s="61" t="str">
        <f t="shared" si="8"/>
        <v xml:space="preserve">Médecine généraliste et spécialisée </v>
      </c>
      <c r="C82" s="67">
        <f t="shared" si="10"/>
        <v>19</v>
      </c>
      <c r="D82" s="68">
        <f t="shared" si="10"/>
        <v>27</v>
      </c>
      <c r="E82" s="69">
        <f t="shared" si="9"/>
        <v>33</v>
      </c>
      <c r="F82" s="70">
        <f t="shared" si="11"/>
        <v>3.7142857142857144</v>
      </c>
      <c r="G82" s="68">
        <f t="shared" si="12"/>
        <v>1</v>
      </c>
      <c r="H82" s="71">
        <f t="shared" si="13"/>
        <v>0.6</v>
      </c>
      <c r="I82"/>
      <c r="J82"/>
      <c r="K82"/>
      <c r="M82" s="17" t="s">
        <v>94</v>
      </c>
      <c r="N82" s="17">
        <v>19</v>
      </c>
      <c r="O82" s="17">
        <v>27</v>
      </c>
      <c r="P82" s="17">
        <v>33</v>
      </c>
      <c r="Q82" s="17">
        <v>1</v>
      </c>
      <c r="R82" s="17">
        <v>7</v>
      </c>
      <c r="S82" s="17">
        <v>55</v>
      </c>
      <c r="AC82" s="5"/>
      <c r="AD82" s="5"/>
      <c r="AE82" s="5"/>
      <c r="AF82" s="5"/>
      <c r="AG82"/>
      <c r="AH82"/>
      <c r="AI82"/>
    </row>
    <row r="83" spans="1:35" s="17" customFormat="1" ht="24.75" customHeight="1" x14ac:dyDescent="0.25">
      <c r="A83" s="57" t="s">
        <v>23</v>
      </c>
      <c r="B83" s="61" t="str">
        <f t="shared" si="8"/>
        <v xml:space="preserve">Dessin BTP </v>
      </c>
      <c r="C83" s="67">
        <f t="shared" si="10"/>
        <v>65</v>
      </c>
      <c r="D83" s="68">
        <f t="shared" si="10"/>
        <v>104</v>
      </c>
      <c r="E83" s="69">
        <f t="shared" si="9"/>
        <v>103</v>
      </c>
      <c r="F83" s="70">
        <f t="shared" si="11"/>
        <v>0.10752688172043001</v>
      </c>
      <c r="G83" s="68">
        <f t="shared" si="12"/>
        <v>6</v>
      </c>
      <c r="H83" s="71">
        <f t="shared" si="13"/>
        <v>0.88034188034188032</v>
      </c>
      <c r="I83"/>
      <c r="J83"/>
      <c r="K83"/>
      <c r="M83" s="17" t="s">
        <v>165</v>
      </c>
      <c r="N83" s="17">
        <v>65</v>
      </c>
      <c r="O83" s="17">
        <v>104</v>
      </c>
      <c r="P83" s="17">
        <v>103</v>
      </c>
      <c r="Q83" s="17">
        <v>6</v>
      </c>
      <c r="R83" s="17">
        <v>93</v>
      </c>
      <c r="S83" s="17">
        <v>117</v>
      </c>
      <c r="AC83" s="5"/>
      <c r="AD83" s="5"/>
      <c r="AE83" s="5"/>
      <c r="AF83" s="5"/>
      <c r="AG83"/>
      <c r="AH83"/>
      <c r="AI83"/>
    </row>
    <row r="84" spans="1:35" s="17" customFormat="1" ht="24.75" customHeight="1" x14ac:dyDescent="0.25">
      <c r="A84" s="57" t="s">
        <v>22</v>
      </c>
      <c r="B84" s="61" t="str">
        <f t="shared" si="8"/>
        <v xml:space="preserve">Management de projet immobilier </v>
      </c>
      <c r="C84" s="67">
        <f t="shared" si="10"/>
        <v>21</v>
      </c>
      <c r="D84" s="68">
        <f t="shared" si="10"/>
        <v>39</v>
      </c>
      <c r="E84" s="69">
        <f t="shared" si="9"/>
        <v>47</v>
      </c>
      <c r="F84" s="70">
        <f t="shared" si="11"/>
        <v>0.42424242424242431</v>
      </c>
      <c r="G84" s="68">
        <f t="shared" si="12"/>
        <v>1</v>
      </c>
      <c r="H84" s="71">
        <f t="shared" si="13"/>
        <v>1.3428571428571427</v>
      </c>
      <c r="I84"/>
      <c r="J84"/>
      <c r="K84"/>
      <c r="M84" s="17" t="s">
        <v>302</v>
      </c>
      <c r="N84" s="17">
        <v>21</v>
      </c>
      <c r="O84" s="17">
        <v>39</v>
      </c>
      <c r="P84" s="17">
        <v>47</v>
      </c>
      <c r="Q84" s="17">
        <v>1</v>
      </c>
      <c r="R84" s="17">
        <v>33</v>
      </c>
      <c r="S84" s="17">
        <v>35</v>
      </c>
      <c r="AC84" s="5"/>
      <c r="AD84" s="5"/>
      <c r="AE84" s="5"/>
      <c r="AF84" s="5"/>
      <c r="AG84"/>
      <c r="AH84"/>
      <c r="AI84"/>
    </row>
    <row r="85" spans="1:35" s="17" customFormat="1" ht="24.75" customHeight="1" x14ac:dyDescent="0.25">
      <c r="A85" s="57" t="s">
        <v>21</v>
      </c>
      <c r="B85" s="61" t="str">
        <f t="shared" si="8"/>
        <v xml:space="preserve">Soins infirmiers généralistes </v>
      </c>
      <c r="C85" s="67">
        <f t="shared" si="10"/>
        <v>49</v>
      </c>
      <c r="D85" s="68">
        <f t="shared" si="10"/>
        <v>137</v>
      </c>
      <c r="E85" s="69">
        <f t="shared" si="9"/>
        <v>743</v>
      </c>
      <c r="F85" s="70">
        <f t="shared" si="11"/>
        <v>0.32915921288014305</v>
      </c>
      <c r="G85" s="68">
        <f t="shared" si="12"/>
        <v>50</v>
      </c>
      <c r="H85" s="71">
        <f t="shared" si="13"/>
        <v>2.3218749999999999</v>
      </c>
      <c r="I85"/>
      <c r="J85"/>
      <c r="K85"/>
      <c r="M85" s="17" t="s">
        <v>185</v>
      </c>
      <c r="N85" s="17">
        <v>49</v>
      </c>
      <c r="O85" s="17">
        <v>137</v>
      </c>
      <c r="P85" s="17">
        <v>743</v>
      </c>
      <c r="Q85" s="17">
        <v>50</v>
      </c>
      <c r="R85" s="17">
        <v>559</v>
      </c>
      <c r="S85" s="17">
        <v>320</v>
      </c>
      <c r="AC85" s="5"/>
      <c r="AD85" s="5"/>
      <c r="AE85" s="5"/>
      <c r="AF85" s="5"/>
      <c r="AG85"/>
      <c r="AH85"/>
      <c r="AI85"/>
    </row>
    <row r="86" spans="1:35" s="17" customFormat="1" ht="24.75" customHeight="1" x14ac:dyDescent="0.25">
      <c r="A86" s="57" t="s">
        <v>20</v>
      </c>
      <c r="B86" s="61" t="str">
        <f t="shared" si="8"/>
        <v xml:space="preserve">Direction des systèmes d'information </v>
      </c>
      <c r="C86" s="67">
        <f t="shared" si="10"/>
        <v>45</v>
      </c>
      <c r="D86" s="68">
        <f t="shared" si="10"/>
        <v>86</v>
      </c>
      <c r="E86" s="69">
        <f t="shared" si="9"/>
        <v>69</v>
      </c>
      <c r="F86" s="70">
        <f t="shared" si="11"/>
        <v>0.56818181818181812</v>
      </c>
      <c r="G86" s="68">
        <f t="shared" si="12"/>
        <v>5</v>
      </c>
      <c r="H86" s="71">
        <f t="shared" si="13"/>
        <v>0.69</v>
      </c>
      <c r="I86"/>
      <c r="J86"/>
      <c r="K86"/>
      <c r="M86" s="17" t="s">
        <v>251</v>
      </c>
      <c r="N86" s="17">
        <v>45</v>
      </c>
      <c r="O86" s="17">
        <v>86</v>
      </c>
      <c r="P86" s="17">
        <v>69</v>
      </c>
      <c r="Q86" s="17">
        <v>5</v>
      </c>
      <c r="R86" s="17">
        <v>44</v>
      </c>
      <c r="S86" s="17">
        <v>100</v>
      </c>
      <c r="AC86" s="5"/>
      <c r="AD86" s="5"/>
      <c r="AE86" s="5"/>
      <c r="AF86" s="5"/>
      <c r="AG86"/>
      <c r="AH86"/>
      <c r="AI86"/>
    </row>
    <row r="87" spans="1:35" s="17" customFormat="1" ht="24.75" customHeight="1" x14ac:dyDescent="0.25">
      <c r="A87" s="57" t="s">
        <v>19</v>
      </c>
      <c r="B87" s="61" t="str">
        <f t="shared" si="8"/>
        <v xml:space="preserve">Réparation de biens électrodomestiques </v>
      </c>
      <c r="C87" s="67">
        <f t="shared" si="10"/>
        <v>40</v>
      </c>
      <c r="D87" s="68">
        <f t="shared" si="10"/>
        <v>51</v>
      </c>
      <c r="E87" s="69">
        <f t="shared" si="9"/>
        <v>50</v>
      </c>
      <c r="F87" s="70">
        <f t="shared" si="11"/>
        <v>0.11111111111111116</v>
      </c>
      <c r="G87" s="68">
        <f t="shared" si="12"/>
        <v>4</v>
      </c>
      <c r="H87" s="71">
        <f t="shared" si="13"/>
        <v>0.72463768115942029</v>
      </c>
      <c r="I87"/>
      <c r="J87"/>
      <c r="K87"/>
      <c r="M87" s="17" t="s">
        <v>186</v>
      </c>
      <c r="N87" s="17">
        <v>40</v>
      </c>
      <c r="O87" s="17">
        <v>51</v>
      </c>
      <c r="P87" s="17">
        <v>50</v>
      </c>
      <c r="Q87" s="17">
        <v>4</v>
      </c>
      <c r="R87" s="17">
        <v>45</v>
      </c>
      <c r="S87" s="17">
        <v>69</v>
      </c>
      <c r="AC87" s="5"/>
      <c r="AD87" s="5"/>
      <c r="AE87" s="5"/>
      <c r="AF87" s="5"/>
      <c r="AG87"/>
      <c r="AH87"/>
      <c r="AI87"/>
    </row>
    <row r="88" spans="1:35" s="17" customFormat="1" ht="24.75" customHeight="1" x14ac:dyDescent="0.25">
      <c r="A88" s="57" t="s">
        <v>18</v>
      </c>
      <c r="B88" s="61" t="str">
        <f t="shared" si="8"/>
        <v xml:space="preserve">Management et ingénierie de maintenance industrielle </v>
      </c>
      <c r="C88" s="67">
        <f t="shared" si="10"/>
        <v>22</v>
      </c>
      <c r="D88" s="68">
        <f t="shared" si="10"/>
        <v>40</v>
      </c>
      <c r="E88" s="69">
        <f t="shared" si="9"/>
        <v>93</v>
      </c>
      <c r="F88" s="70">
        <f t="shared" si="11"/>
        <v>2.5769230769230771</v>
      </c>
      <c r="G88" s="68">
        <f t="shared" si="12"/>
        <v>5</v>
      </c>
      <c r="H88" s="71">
        <f t="shared" si="13"/>
        <v>2.657142857142857</v>
      </c>
      <c r="I88"/>
      <c r="J88"/>
      <c r="K88"/>
      <c r="M88" s="17" t="s">
        <v>317</v>
      </c>
      <c r="N88" s="17">
        <v>22</v>
      </c>
      <c r="O88" s="17">
        <v>40</v>
      </c>
      <c r="P88" s="17">
        <v>93</v>
      </c>
      <c r="Q88" s="17">
        <v>5</v>
      </c>
      <c r="R88" s="17">
        <v>26</v>
      </c>
      <c r="S88" s="17">
        <v>35</v>
      </c>
      <c r="AC88" s="5"/>
      <c r="AD88" s="5"/>
      <c r="AE88" s="5"/>
      <c r="AF88" s="5"/>
      <c r="AG88"/>
      <c r="AH88"/>
      <c r="AI88"/>
    </row>
    <row r="89" spans="1:35" s="17" customFormat="1" ht="24.75" customHeight="1" x14ac:dyDescent="0.25">
      <c r="A89" s="57" t="s">
        <v>97</v>
      </c>
      <c r="B89" s="61" t="str">
        <f t="shared" si="8"/>
        <v xml:space="preserve">Supervision d'entretien et gestion de véhicules </v>
      </c>
      <c r="C89" s="67">
        <f t="shared" si="10"/>
        <v>12</v>
      </c>
      <c r="D89" s="68">
        <f t="shared" si="10"/>
        <v>28</v>
      </c>
      <c r="E89" s="69">
        <f t="shared" si="9"/>
        <v>27</v>
      </c>
      <c r="F89" s="70">
        <f t="shared" si="11"/>
        <v>8.0000000000000071E-2</v>
      </c>
      <c r="G89" s="68">
        <f t="shared" si="12"/>
        <v>2</v>
      </c>
      <c r="H89" s="71">
        <f t="shared" si="13"/>
        <v>0.77142857142857146</v>
      </c>
      <c r="I89"/>
      <c r="J89"/>
      <c r="K89"/>
      <c r="M89" s="17" t="s">
        <v>318</v>
      </c>
      <c r="N89" s="17">
        <v>12</v>
      </c>
      <c r="O89" s="17">
        <v>28</v>
      </c>
      <c r="P89" s="17">
        <v>27</v>
      </c>
      <c r="Q89" s="17">
        <v>2</v>
      </c>
      <c r="R89" s="17">
        <v>25</v>
      </c>
      <c r="S89" s="17">
        <v>35</v>
      </c>
      <c r="AC89" s="5"/>
      <c r="AD89" s="5"/>
      <c r="AE89" s="5"/>
      <c r="AF89" s="5"/>
      <c r="AG89"/>
      <c r="AH89"/>
      <c r="AI89"/>
    </row>
    <row r="90" spans="1:35" s="17" customFormat="1" ht="24.75" customHeight="1" x14ac:dyDescent="0.25">
      <c r="A90" s="57" t="s">
        <v>98</v>
      </c>
      <c r="B90" s="61" t="str">
        <f t="shared" si="8"/>
        <v xml:space="preserve">Ingénierie et études du BTP </v>
      </c>
      <c r="C90" s="67">
        <f t="shared" si="10"/>
        <v>80</v>
      </c>
      <c r="D90" s="68">
        <f t="shared" si="10"/>
        <v>136</v>
      </c>
      <c r="E90" s="69">
        <f t="shared" si="9"/>
        <v>230</v>
      </c>
      <c r="F90" s="70">
        <f t="shared" si="11"/>
        <v>0.69117647058823528</v>
      </c>
      <c r="G90" s="68">
        <f t="shared" si="12"/>
        <v>14</v>
      </c>
      <c r="H90" s="71">
        <f t="shared" si="13"/>
        <v>1.2432432432432432</v>
      </c>
      <c r="I90"/>
      <c r="J90"/>
      <c r="K90"/>
      <c r="M90" s="17" t="s">
        <v>139</v>
      </c>
      <c r="N90" s="17">
        <v>80</v>
      </c>
      <c r="O90" s="17">
        <v>136</v>
      </c>
      <c r="P90" s="17">
        <v>230</v>
      </c>
      <c r="Q90" s="17">
        <v>14</v>
      </c>
      <c r="R90" s="17">
        <v>136</v>
      </c>
      <c r="S90" s="17">
        <v>185</v>
      </c>
      <c r="AC90" s="5"/>
      <c r="AD90" s="5"/>
      <c r="AE90" s="5"/>
      <c r="AF90" s="5"/>
      <c r="AG90"/>
      <c r="AH90"/>
      <c r="AI90"/>
    </row>
    <row r="91" spans="1:35" s="17" customFormat="1" ht="24.75" customHeight="1" x14ac:dyDescent="0.25">
      <c r="A91" s="57" t="s">
        <v>99</v>
      </c>
      <c r="B91" s="61" t="str">
        <f t="shared" si="8"/>
        <v xml:space="preserve">Encadrement d'équipe en industrie de transformation </v>
      </c>
      <c r="C91" s="67">
        <f t="shared" si="10"/>
        <v>22</v>
      </c>
      <c r="D91" s="68">
        <f t="shared" si="10"/>
        <v>43</v>
      </c>
      <c r="E91" s="69">
        <f t="shared" si="9"/>
        <v>59</v>
      </c>
      <c r="F91" s="70">
        <f t="shared" si="11"/>
        <v>0.68571428571428572</v>
      </c>
      <c r="G91" s="68">
        <f t="shared" si="12"/>
        <v>5</v>
      </c>
      <c r="H91" s="71">
        <f t="shared" si="13"/>
        <v>1.6388888888888888</v>
      </c>
      <c r="I91"/>
      <c r="J91"/>
      <c r="K91"/>
      <c r="M91" s="17" t="s">
        <v>253</v>
      </c>
      <c r="N91" s="17">
        <v>22</v>
      </c>
      <c r="O91" s="17">
        <v>43</v>
      </c>
      <c r="P91" s="17">
        <v>59</v>
      </c>
      <c r="Q91" s="17">
        <v>5</v>
      </c>
      <c r="R91" s="17">
        <v>35</v>
      </c>
      <c r="S91" s="17">
        <v>36</v>
      </c>
      <c r="AC91" s="5"/>
      <c r="AD91" s="5"/>
      <c r="AE91" s="5"/>
      <c r="AF91" s="5"/>
      <c r="AG91"/>
      <c r="AH91"/>
      <c r="AI91"/>
    </row>
    <row r="92" spans="1:35" s="17" customFormat="1" ht="24.75" customHeight="1" x14ac:dyDescent="0.25">
      <c r="A92" s="57" t="s">
        <v>100</v>
      </c>
      <c r="B92" s="61" t="str">
        <f t="shared" si="8"/>
        <v xml:space="preserve">Intervention technique en Hygiène Sécurité Environnement -HSE- industriel </v>
      </c>
      <c r="C92" s="67">
        <f t="shared" si="10"/>
        <v>29</v>
      </c>
      <c r="D92" s="68">
        <f t="shared" si="10"/>
        <v>105</v>
      </c>
      <c r="E92" s="69">
        <f t="shared" si="9"/>
        <v>258</v>
      </c>
      <c r="F92" s="70">
        <f t="shared" si="11"/>
        <v>-8.185053380782914E-2</v>
      </c>
      <c r="G92" s="68">
        <f t="shared" si="12"/>
        <v>9</v>
      </c>
      <c r="H92" s="71">
        <f t="shared" si="13"/>
        <v>2.5048543689320391</v>
      </c>
      <c r="I92"/>
      <c r="J92"/>
      <c r="K92"/>
      <c r="M92" s="17" t="s">
        <v>93</v>
      </c>
      <c r="N92" s="17">
        <v>29</v>
      </c>
      <c r="O92" s="17">
        <v>105</v>
      </c>
      <c r="P92" s="17">
        <v>258</v>
      </c>
      <c r="Q92" s="17">
        <v>9</v>
      </c>
      <c r="R92" s="17">
        <v>281</v>
      </c>
      <c r="S92" s="17">
        <v>103</v>
      </c>
      <c r="AC92" s="5"/>
      <c r="AD92" s="5"/>
      <c r="AE92" s="5"/>
      <c r="AF92" s="5"/>
      <c r="AG92"/>
      <c r="AH92"/>
      <c r="AI92"/>
    </row>
    <row r="93" spans="1:35" s="17" customFormat="1" ht="24.75" customHeight="1" x14ac:dyDescent="0.25">
      <c r="A93" s="57" t="s">
        <v>101</v>
      </c>
      <c r="B93" s="61" t="str">
        <f t="shared" si="8"/>
        <v xml:space="preserve">Contrôle et diagnostic technique du bâtiment </v>
      </c>
      <c r="C93" s="67">
        <f t="shared" si="10"/>
        <v>19</v>
      </c>
      <c r="D93" s="68">
        <f t="shared" si="10"/>
        <v>37</v>
      </c>
      <c r="E93" s="69">
        <f t="shared" si="9"/>
        <v>77</v>
      </c>
      <c r="F93" s="70">
        <f t="shared" si="11"/>
        <v>0.35087719298245612</v>
      </c>
      <c r="G93" s="68">
        <f t="shared" si="12"/>
        <v>6</v>
      </c>
      <c r="H93" s="71">
        <f t="shared" si="13"/>
        <v>2.0263157894736841</v>
      </c>
      <c r="I93"/>
      <c r="J93"/>
      <c r="K93"/>
      <c r="M93" s="17" t="s">
        <v>319</v>
      </c>
      <c r="N93" s="17">
        <v>19</v>
      </c>
      <c r="O93" s="17">
        <v>37</v>
      </c>
      <c r="P93" s="17">
        <v>77</v>
      </c>
      <c r="Q93" s="17">
        <v>6</v>
      </c>
      <c r="R93" s="17">
        <v>57</v>
      </c>
      <c r="S93" s="17">
        <v>38</v>
      </c>
      <c r="AC93" s="5"/>
      <c r="AD93" s="5"/>
      <c r="AE93" s="5"/>
      <c r="AF93" s="5"/>
      <c r="AG93"/>
      <c r="AH93"/>
      <c r="AI93"/>
    </row>
    <row r="94" spans="1:35" s="17" customFormat="1" ht="24.75" customHeight="1" x14ac:dyDescent="0.25">
      <c r="A94" s="57" t="s">
        <v>102</v>
      </c>
      <c r="B94" s="61" t="str">
        <f t="shared" si="8"/>
        <v xml:space="preserve">Conseil et maîtrise d'ouvrage en systèmes d'information </v>
      </c>
      <c r="C94" s="67">
        <f t="shared" si="10"/>
        <v>20</v>
      </c>
      <c r="D94" s="68">
        <f t="shared" si="10"/>
        <v>29</v>
      </c>
      <c r="E94" s="69">
        <f t="shared" si="9"/>
        <v>27</v>
      </c>
      <c r="F94" s="70">
        <f t="shared" si="11"/>
        <v>0.8</v>
      </c>
      <c r="G94" s="68">
        <f t="shared" si="12"/>
        <v>2</v>
      </c>
      <c r="H94" s="71">
        <f t="shared" si="13"/>
        <v>0.57446808510638303</v>
      </c>
      <c r="I94"/>
      <c r="J94"/>
      <c r="K94"/>
      <c r="M94" s="17" t="s">
        <v>303</v>
      </c>
      <c r="N94" s="17">
        <v>20</v>
      </c>
      <c r="O94" s="17">
        <v>29</v>
      </c>
      <c r="P94" s="17">
        <v>27</v>
      </c>
      <c r="Q94" s="17">
        <v>2</v>
      </c>
      <c r="R94" s="17">
        <v>15</v>
      </c>
      <c r="S94" s="17">
        <v>47</v>
      </c>
      <c r="AC94" s="5"/>
      <c r="AD94" s="5"/>
      <c r="AE94" s="5"/>
      <c r="AF94" s="5"/>
      <c r="AG94"/>
      <c r="AH94"/>
      <c r="AI94"/>
    </row>
    <row r="95" spans="1:35" s="17" customFormat="1" ht="24.75" customHeight="1" x14ac:dyDescent="0.25">
      <c r="A95" s="57" t="s">
        <v>103</v>
      </c>
      <c r="B95" s="61" t="str">
        <f t="shared" si="8"/>
        <v xml:space="preserve">Enseignement des écoles </v>
      </c>
      <c r="C95" s="67">
        <f t="shared" si="10"/>
        <v>72</v>
      </c>
      <c r="D95" s="68">
        <f t="shared" si="10"/>
        <v>165</v>
      </c>
      <c r="E95" s="69">
        <f t="shared" si="9"/>
        <v>36</v>
      </c>
      <c r="F95" s="70">
        <f t="shared" si="11"/>
        <v>-0.30769230769230771</v>
      </c>
      <c r="G95" s="68">
        <f t="shared" si="12"/>
        <v>1</v>
      </c>
      <c r="H95" s="71">
        <f t="shared" si="13"/>
        <v>0.16363636363636364</v>
      </c>
      <c r="I95"/>
      <c r="J95"/>
      <c r="K95"/>
      <c r="M95" s="17" t="s">
        <v>254</v>
      </c>
      <c r="N95" s="17">
        <v>72</v>
      </c>
      <c r="O95" s="17">
        <v>165</v>
      </c>
      <c r="P95" s="17">
        <v>36</v>
      </c>
      <c r="Q95" s="17">
        <v>1</v>
      </c>
      <c r="R95" s="17">
        <v>52</v>
      </c>
      <c r="S95" s="17">
        <v>220</v>
      </c>
      <c r="AC95" s="5"/>
      <c r="AD95" s="5"/>
      <c r="AE95" s="5"/>
      <c r="AF95" s="5"/>
      <c r="AG95"/>
      <c r="AH95"/>
      <c r="AI95"/>
    </row>
    <row r="96" spans="1:35" s="17" customFormat="1" ht="24.75" customHeight="1" x14ac:dyDescent="0.25">
      <c r="A96" s="57" t="s">
        <v>104</v>
      </c>
      <c r="B96" s="61" t="str">
        <f t="shared" si="8"/>
        <v xml:space="preserve">Conduite de machines d'impression </v>
      </c>
      <c r="C96" s="67">
        <f t="shared" si="10"/>
        <v>26</v>
      </c>
      <c r="D96" s="68">
        <f t="shared" si="10"/>
        <v>38</v>
      </c>
      <c r="E96" s="69">
        <f t="shared" si="9"/>
        <v>44</v>
      </c>
      <c r="F96" s="70">
        <f t="shared" si="11"/>
        <v>0.29411764705882359</v>
      </c>
      <c r="G96" s="68">
        <f t="shared" si="12"/>
        <v>3</v>
      </c>
      <c r="H96" s="71">
        <f t="shared" si="13"/>
        <v>1.5714285714285714</v>
      </c>
      <c r="I96"/>
      <c r="J96"/>
      <c r="K96"/>
      <c r="M96" s="17" t="s">
        <v>268</v>
      </c>
      <c r="N96" s="17">
        <v>26</v>
      </c>
      <c r="O96" s="17">
        <v>38</v>
      </c>
      <c r="P96" s="17">
        <v>44</v>
      </c>
      <c r="Q96" s="17">
        <v>3</v>
      </c>
      <c r="R96" s="17">
        <v>34</v>
      </c>
      <c r="S96" s="17">
        <v>28</v>
      </c>
      <c r="AC96" s="5"/>
      <c r="AD96" s="5"/>
      <c r="AE96" s="5"/>
      <c r="AF96" s="5"/>
      <c r="AG96"/>
      <c r="AH96"/>
      <c r="AI96"/>
    </row>
    <row r="97" spans="1:35" s="17" customFormat="1" ht="24.75" customHeight="1" x14ac:dyDescent="0.25">
      <c r="A97" s="57" t="s">
        <v>105</v>
      </c>
      <c r="B97" s="61" t="str">
        <f t="shared" si="8"/>
        <v xml:space="preserve">Expertise et support technique en systèmes d'information </v>
      </c>
      <c r="C97" s="67">
        <f t="shared" si="10"/>
        <v>28</v>
      </c>
      <c r="D97" s="68">
        <f t="shared" si="10"/>
        <v>50</v>
      </c>
      <c r="E97" s="69">
        <f t="shared" si="9"/>
        <v>41</v>
      </c>
      <c r="F97" s="70">
        <f t="shared" si="11"/>
        <v>1.1578947368421053</v>
      </c>
      <c r="G97" s="68">
        <f t="shared" si="12"/>
        <v>3</v>
      </c>
      <c r="H97" s="71">
        <f t="shared" si="13"/>
        <v>0.69491525423728817</v>
      </c>
      <c r="I97"/>
      <c r="J97"/>
      <c r="K97"/>
      <c r="M97" s="17" t="s">
        <v>301</v>
      </c>
      <c r="N97" s="17">
        <v>28</v>
      </c>
      <c r="O97" s="17">
        <v>50</v>
      </c>
      <c r="P97" s="17">
        <v>41</v>
      </c>
      <c r="Q97" s="17">
        <v>3</v>
      </c>
      <c r="R97" s="17">
        <v>19</v>
      </c>
      <c r="S97" s="17">
        <v>59</v>
      </c>
      <c r="AC97" s="5"/>
      <c r="AD97" s="5"/>
      <c r="AE97" s="5"/>
      <c r="AF97" s="5"/>
      <c r="AG97"/>
      <c r="AH97"/>
      <c r="AI97"/>
    </row>
    <row r="98" spans="1:35" s="17" customFormat="1" ht="24.75" customHeight="1" x14ac:dyDescent="0.25">
      <c r="A98" s="57" t="s">
        <v>106</v>
      </c>
      <c r="B98" s="61" t="str">
        <f t="shared" si="8"/>
        <v xml:space="preserve">Façonnage et routage </v>
      </c>
      <c r="C98" s="67">
        <f t="shared" si="10"/>
        <v>40</v>
      </c>
      <c r="D98" s="68">
        <f t="shared" si="10"/>
        <v>56</v>
      </c>
      <c r="E98" s="69">
        <f t="shared" si="9"/>
        <v>44</v>
      </c>
      <c r="F98" s="70">
        <f t="shared" si="11"/>
        <v>7.8000000000000007</v>
      </c>
      <c r="G98" s="68">
        <f t="shared" si="12"/>
        <v>0</v>
      </c>
      <c r="H98" s="71">
        <f t="shared" si="13"/>
        <v>1.1282051282051282</v>
      </c>
      <c r="I98"/>
      <c r="J98"/>
      <c r="K98"/>
      <c r="M98" s="17" t="s">
        <v>267</v>
      </c>
      <c r="N98" s="17">
        <v>40</v>
      </c>
      <c r="O98" s="17">
        <v>56</v>
      </c>
      <c r="P98" s="17">
        <v>44</v>
      </c>
      <c r="Q98" s="17" t="s">
        <v>95</v>
      </c>
      <c r="R98" s="17">
        <v>5</v>
      </c>
      <c r="S98" s="17">
        <v>39</v>
      </c>
      <c r="AC98" s="5"/>
      <c r="AD98" s="5"/>
      <c r="AE98" s="5"/>
      <c r="AF98" s="5"/>
      <c r="AG98"/>
      <c r="AH98"/>
      <c r="AI98"/>
    </row>
    <row r="99" spans="1:35" s="17" customFormat="1" ht="10.5" customHeight="1" x14ac:dyDescent="0.25">
      <c r="A99" s="27"/>
      <c r="B99" s="28" t="str">
        <f>IF(COUNTIF(C79:D88,"*ND")&gt;=1,"ND : Non diffusable (secret statistique)","")</f>
        <v/>
      </c>
      <c r="C99"/>
      <c r="D99"/>
      <c r="E99"/>
      <c r="F99"/>
      <c r="G99"/>
      <c r="H99" s="7"/>
      <c r="I99"/>
      <c r="J99"/>
      <c r="K99"/>
      <c r="AC99" s="5"/>
      <c r="AD99" s="5"/>
      <c r="AE99" s="5"/>
      <c r="AF99" s="5"/>
      <c r="AG99"/>
      <c r="AH99"/>
      <c r="AI99"/>
    </row>
    <row r="100" spans="1:35" s="17" customFormat="1" x14ac:dyDescent="0.25">
      <c r="A100"/>
      <c r="B100"/>
      <c r="C100"/>
      <c r="D100"/>
      <c r="E100"/>
      <c r="F100"/>
      <c r="G100"/>
      <c r="H100"/>
      <c r="AC100" s="5"/>
      <c r="AD100" s="5"/>
      <c r="AE100" s="5"/>
      <c r="AF100" s="5"/>
      <c r="AG100"/>
      <c r="AH100"/>
      <c r="AI100"/>
    </row>
    <row r="101" spans="1:35" x14ac:dyDescent="0.25">
      <c r="L101" s="17"/>
      <c r="M101" s="17"/>
      <c r="N101" s="17"/>
      <c r="O101" s="17"/>
      <c r="P101" s="17"/>
      <c r="Q101" s="17"/>
    </row>
    <row r="102" spans="1:35" x14ac:dyDescent="0.25">
      <c r="L102" s="17"/>
      <c r="M102" s="17"/>
      <c r="N102" s="17"/>
      <c r="O102" s="17"/>
      <c r="P102" s="17"/>
      <c r="Q102" s="17"/>
    </row>
    <row r="103" spans="1:35" x14ac:dyDescent="0.25">
      <c r="L103" s="17"/>
      <c r="M103" s="17"/>
      <c r="N103" s="17"/>
      <c r="O103" s="17"/>
      <c r="P103" s="17"/>
      <c r="Q103" s="17"/>
    </row>
    <row r="104" spans="1:35" x14ac:dyDescent="0.25">
      <c r="L104" s="17"/>
      <c r="M104" s="17"/>
      <c r="N104" s="17"/>
      <c r="O104" s="17"/>
      <c r="P104" s="17"/>
      <c r="Q104" s="17"/>
    </row>
    <row r="105" spans="1:35" x14ac:dyDescent="0.25">
      <c r="L105" s="17"/>
      <c r="M105" s="17"/>
      <c r="N105" s="17"/>
      <c r="O105" s="17"/>
      <c r="P105" s="17"/>
      <c r="Q105" s="17"/>
    </row>
  </sheetData>
  <mergeCells count="14">
    <mergeCell ref="B72:H76"/>
    <mergeCell ref="B77:B78"/>
    <mergeCell ref="C77:C78"/>
    <mergeCell ref="D77:D78"/>
    <mergeCell ref="E77:E78"/>
    <mergeCell ref="F77:F78"/>
    <mergeCell ref="G77:G78"/>
    <mergeCell ref="H77:H78"/>
    <mergeCell ref="C49:H49"/>
    <mergeCell ref="C1:H1"/>
    <mergeCell ref="A5:H5"/>
    <mergeCell ref="A7:H19"/>
    <mergeCell ref="H23:H26"/>
    <mergeCell ref="B45:H46"/>
  </mergeCells>
  <conditionalFormatting sqref="C51:E60 G51:H60">
    <cfRule type="cellIs" dxfId="289" priority="16" operator="equal">
      <formula>5</formula>
    </cfRule>
    <cfRule type="cellIs" dxfId="288" priority="17" operator="equal">
      <formula>4</formula>
    </cfRule>
    <cfRule type="cellIs" dxfId="287" priority="18" operator="equal">
      <formula>3</formula>
    </cfRule>
    <cfRule type="cellIs" dxfId="286" priority="19" operator="equal">
      <formula>2</formula>
    </cfRule>
    <cfRule type="cellIs" dxfId="285" priority="20" operator="equal">
      <formula>1</formula>
    </cfRule>
  </conditionalFormatting>
  <conditionalFormatting sqref="F51:F60">
    <cfRule type="cellIs" dxfId="284" priority="11" operator="equal">
      <formula>5</formula>
    </cfRule>
    <cfRule type="cellIs" dxfId="283" priority="12" operator="equal">
      <formula>4</formula>
    </cfRule>
    <cfRule type="cellIs" dxfId="282" priority="13" operator="equal">
      <formula>3</formula>
    </cfRule>
    <cfRule type="cellIs" dxfId="281" priority="14" operator="equal">
      <formula>2</formula>
    </cfRule>
    <cfRule type="cellIs" dxfId="280" priority="15" operator="equal">
      <formula>1</formula>
    </cfRule>
  </conditionalFormatting>
  <conditionalFormatting sqref="C61:E70 G61:H70">
    <cfRule type="cellIs" dxfId="279" priority="6" operator="equal">
      <formula>5</formula>
    </cfRule>
    <cfRule type="cellIs" dxfId="278" priority="7" operator="equal">
      <formula>4</formula>
    </cfRule>
    <cfRule type="cellIs" dxfId="277" priority="8" operator="equal">
      <formula>3</formula>
    </cfRule>
    <cfRule type="cellIs" dxfId="276" priority="9" operator="equal">
      <formula>2</formula>
    </cfRule>
    <cfRule type="cellIs" dxfId="275" priority="10" operator="equal">
      <formula>1</formula>
    </cfRule>
  </conditionalFormatting>
  <conditionalFormatting sqref="F61:F70">
    <cfRule type="cellIs" dxfId="274" priority="1" operator="equal">
      <formula>5</formula>
    </cfRule>
    <cfRule type="cellIs" dxfId="273" priority="2" operator="equal">
      <formula>4</formula>
    </cfRule>
    <cfRule type="cellIs" dxfId="272" priority="3" operator="equal">
      <formula>3</formula>
    </cfRule>
    <cfRule type="cellIs" dxfId="271" priority="4" operator="equal">
      <formula>2</formula>
    </cfRule>
    <cfRule type="cellIs" dxfId="270" priority="5" operator="equal">
      <formula>1</formula>
    </cfRule>
  </conditionalFormatting>
  <pageMargins left="0.25" right="0.25"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4"/>
  <sheetViews>
    <sheetView showGridLines="0" zoomScale="115" zoomScaleNormal="115" workbookViewId="0"/>
  </sheetViews>
  <sheetFormatPr baseColWidth="10" defaultRowHeight="15" x14ac:dyDescent="0.25"/>
  <cols>
    <col min="1" max="1" width="3.5703125" customWidth="1"/>
    <col min="2" max="2" width="30.140625" customWidth="1"/>
    <col min="3" max="3" width="10.7109375" customWidth="1"/>
    <col min="4" max="4" width="11.140625" customWidth="1"/>
    <col min="5" max="8" width="10.7109375" customWidth="1"/>
    <col min="12" max="17" width="11.42578125" style="5"/>
    <col min="18" max="20" width="11.42578125" style="17"/>
    <col min="21" max="21" width="7.85546875" style="17" customWidth="1"/>
    <col min="22" max="28" width="11.42578125" style="17"/>
    <col min="29" max="32" width="11.42578125" style="5"/>
  </cols>
  <sheetData>
    <row r="1" spans="1:35" ht="42" customHeight="1" x14ac:dyDescent="0.65">
      <c r="A1" s="49"/>
      <c r="B1" s="49"/>
      <c r="C1" s="91" t="s">
        <v>265</v>
      </c>
      <c r="D1" s="91"/>
      <c r="E1" s="91"/>
      <c r="F1" s="91"/>
      <c r="G1" s="91"/>
      <c r="H1" s="91"/>
      <c r="R1" s="5"/>
      <c r="S1" s="5"/>
    </row>
    <row r="2" spans="1:35" ht="1.5" customHeight="1" x14ac:dyDescent="0.25">
      <c r="K2" s="3"/>
      <c r="R2" s="5"/>
      <c r="S2" s="5"/>
      <c r="T2" s="11" t="s">
        <v>3</v>
      </c>
      <c r="U2" s="17" t="s">
        <v>79</v>
      </c>
    </row>
    <row r="3" spans="1:35" ht="3.75" customHeight="1" x14ac:dyDescent="0.3">
      <c r="A3" s="10"/>
      <c r="B3" s="10"/>
      <c r="C3" s="10"/>
      <c r="D3" s="10"/>
      <c r="E3" s="10"/>
      <c r="F3" s="10"/>
      <c r="G3" s="10"/>
      <c r="H3" s="10"/>
      <c r="K3" s="3"/>
      <c r="R3" s="5"/>
      <c r="S3" s="5"/>
      <c r="T3" s="11" t="s">
        <v>4</v>
      </c>
      <c r="U3" s="17" t="s">
        <v>80</v>
      </c>
    </row>
    <row r="4" spans="1:35" ht="12" hidden="1" customHeight="1" x14ac:dyDescent="0.3">
      <c r="B4" s="6"/>
      <c r="R4" s="5"/>
      <c r="S4" s="5"/>
      <c r="T4" s="11" t="s">
        <v>5</v>
      </c>
      <c r="U4" s="17" t="s">
        <v>81</v>
      </c>
    </row>
    <row r="5" spans="1:35" ht="25.5" customHeight="1" x14ac:dyDescent="0.35">
      <c r="A5" s="93" t="s">
        <v>2</v>
      </c>
      <c r="B5" s="93"/>
      <c r="C5" s="93"/>
      <c r="D5" s="93"/>
      <c r="E5" s="93"/>
      <c r="F5" s="93"/>
      <c r="G5" s="93"/>
      <c r="H5" s="93"/>
      <c r="R5" s="5"/>
      <c r="S5" s="5"/>
      <c r="T5" s="11" t="s">
        <v>6</v>
      </c>
      <c r="U5" s="17" t="s">
        <v>82</v>
      </c>
    </row>
    <row r="6" spans="1:35" ht="28.5" customHeight="1" x14ac:dyDescent="0.25">
      <c r="R6" s="5"/>
      <c r="S6" s="5"/>
      <c r="T6" s="11" t="s">
        <v>7</v>
      </c>
      <c r="U6" s="17" t="s">
        <v>83</v>
      </c>
    </row>
    <row r="7" spans="1:35" ht="15" hidden="1" customHeight="1" x14ac:dyDescent="0.25">
      <c r="A7" s="94" t="s">
        <v>266</v>
      </c>
      <c r="B7" s="94"/>
      <c r="C7" s="94"/>
      <c r="D7" s="94"/>
      <c r="E7" s="94"/>
      <c r="F7" s="94"/>
      <c r="G7" s="94"/>
      <c r="H7" s="94"/>
      <c r="R7" s="5"/>
      <c r="S7" s="5"/>
      <c r="T7" s="11" t="s">
        <v>8</v>
      </c>
      <c r="U7" s="17" t="s">
        <v>84</v>
      </c>
    </row>
    <row r="8" spans="1:35" ht="15" hidden="1" customHeight="1" x14ac:dyDescent="0.25">
      <c r="A8" s="94"/>
      <c r="B8" s="94"/>
      <c r="C8" s="94"/>
      <c r="D8" s="94"/>
      <c r="E8" s="94"/>
      <c r="F8" s="94"/>
      <c r="G8" s="94"/>
      <c r="H8" s="94"/>
      <c r="R8" s="5"/>
      <c r="S8" s="5"/>
      <c r="T8" s="11" t="s">
        <v>9</v>
      </c>
      <c r="U8" s="17" t="s">
        <v>85</v>
      </c>
    </row>
    <row r="9" spans="1:35" ht="15.75" hidden="1" customHeight="1" x14ac:dyDescent="0.25">
      <c r="A9" s="94"/>
      <c r="B9" s="94"/>
      <c r="C9" s="94"/>
      <c r="D9" s="94"/>
      <c r="E9" s="94"/>
      <c r="F9" s="94"/>
      <c r="G9" s="94"/>
      <c r="H9" s="94"/>
      <c r="J9" s="1"/>
      <c r="R9" s="5"/>
      <c r="S9" s="5"/>
      <c r="T9" s="11" t="s">
        <v>1</v>
      </c>
      <c r="U9" s="17" t="s">
        <v>86</v>
      </c>
    </row>
    <row r="10" spans="1:35" ht="15.75" hidden="1" customHeight="1" x14ac:dyDescent="0.25">
      <c r="A10" s="94"/>
      <c r="B10" s="94"/>
      <c r="C10" s="94"/>
      <c r="D10" s="94"/>
      <c r="E10" s="94"/>
      <c r="F10" s="94"/>
      <c r="G10" s="94"/>
      <c r="H10" s="94"/>
      <c r="I10" s="25"/>
      <c r="J10" s="25"/>
      <c r="K10" s="25"/>
      <c r="R10" s="5"/>
      <c r="S10" s="5"/>
      <c r="T10" s="11" t="s">
        <v>10</v>
      </c>
      <c r="U10" s="17" t="s">
        <v>87</v>
      </c>
    </row>
    <row r="11" spans="1:35" ht="15.75" customHeight="1" x14ac:dyDescent="0.25">
      <c r="A11" s="94"/>
      <c r="B11" s="94"/>
      <c r="C11" s="94"/>
      <c r="D11" s="94"/>
      <c r="E11" s="94"/>
      <c r="F11" s="94"/>
      <c r="G11" s="94"/>
      <c r="H11" s="94"/>
      <c r="I11" s="25"/>
      <c r="J11" s="25"/>
      <c r="K11" s="25"/>
      <c r="R11" s="5"/>
      <c r="S11" s="5"/>
      <c r="T11" s="11" t="s">
        <v>11</v>
      </c>
      <c r="U11" s="17" t="s">
        <v>88</v>
      </c>
    </row>
    <row r="12" spans="1:35" ht="15.75" customHeight="1" x14ac:dyDescent="0.25">
      <c r="A12" s="94"/>
      <c r="B12" s="94"/>
      <c r="C12" s="94"/>
      <c r="D12" s="94"/>
      <c r="E12" s="94"/>
      <c r="F12" s="94"/>
      <c r="G12" s="94"/>
      <c r="H12" s="94"/>
      <c r="I12" s="25"/>
      <c r="J12" s="25"/>
      <c r="K12" s="25"/>
      <c r="R12" s="5"/>
      <c r="S12" s="5"/>
      <c r="T12" s="11" t="s">
        <v>12</v>
      </c>
      <c r="U12" s="17" t="s">
        <v>89</v>
      </c>
    </row>
    <row r="13" spans="1:35" ht="15.75" customHeight="1" x14ac:dyDescent="0.25">
      <c r="A13" s="94"/>
      <c r="B13" s="94"/>
      <c r="C13" s="94"/>
      <c r="D13" s="94"/>
      <c r="E13" s="94"/>
      <c r="F13" s="94"/>
      <c r="G13" s="94"/>
      <c r="H13" s="94"/>
      <c r="I13" s="25"/>
      <c r="J13" s="25"/>
      <c r="K13" s="25"/>
      <c r="R13" s="5"/>
      <c r="S13" s="5"/>
      <c r="T13" s="11" t="s">
        <v>13</v>
      </c>
      <c r="U13" s="17" t="s">
        <v>90</v>
      </c>
    </row>
    <row r="14" spans="1:35" ht="9.75" customHeight="1" x14ac:dyDescent="0.25">
      <c r="A14" s="94"/>
      <c r="B14" s="94"/>
      <c r="C14" s="94"/>
      <c r="D14" s="94"/>
      <c r="E14" s="94"/>
      <c r="F14" s="94"/>
      <c r="G14" s="94"/>
      <c r="H14" s="94"/>
      <c r="I14" s="26"/>
      <c r="J14" s="25"/>
      <c r="K14" s="25"/>
      <c r="R14" s="5"/>
      <c r="S14" s="5"/>
      <c r="T14" s="11" t="s">
        <v>14</v>
      </c>
      <c r="U14" s="17" t="s">
        <v>91</v>
      </c>
    </row>
    <row r="15" spans="1:35" ht="37.5" customHeight="1" x14ac:dyDescent="0.25">
      <c r="A15" s="94"/>
      <c r="B15" s="94"/>
      <c r="C15" s="94"/>
      <c r="D15" s="94"/>
      <c r="E15" s="94"/>
      <c r="F15" s="94"/>
      <c r="G15" s="94"/>
      <c r="H15" s="94"/>
      <c r="I15" s="25"/>
      <c r="J15" s="25"/>
      <c r="K15" s="17"/>
      <c r="R15" s="5"/>
      <c r="S15" s="5"/>
      <c r="T15" s="11" t="s">
        <v>15</v>
      </c>
      <c r="U15" s="20" t="s">
        <v>92</v>
      </c>
      <c r="AG15" s="25"/>
      <c r="AH15" s="25"/>
      <c r="AI15" s="25"/>
    </row>
    <row r="16" spans="1:35" ht="2.25" customHeight="1" x14ac:dyDescent="0.25">
      <c r="A16" s="94"/>
      <c r="B16" s="94"/>
      <c r="C16" s="94"/>
      <c r="D16" s="94"/>
      <c r="E16" s="94"/>
      <c r="F16" s="94"/>
      <c r="G16" s="94"/>
      <c r="H16" s="94"/>
      <c r="I16" s="25"/>
      <c r="J16" s="25"/>
      <c r="K16" s="17"/>
      <c r="R16" s="5"/>
      <c r="S16" s="5"/>
      <c r="W16" s="8" t="s">
        <v>29</v>
      </c>
      <c r="X16" s="8" t="s">
        <v>16</v>
      </c>
      <c r="Y16" s="8" t="s">
        <v>17</v>
      </c>
      <c r="Z16" s="8" t="s">
        <v>28</v>
      </c>
      <c r="AA16" s="8" t="s">
        <v>30</v>
      </c>
      <c r="AG16" s="25"/>
      <c r="AH16" s="25"/>
      <c r="AI16" s="25"/>
    </row>
    <row r="17" spans="1:35" ht="2.25" customHeight="1" x14ac:dyDescent="0.25">
      <c r="A17" s="94"/>
      <c r="B17" s="94"/>
      <c r="C17" s="94"/>
      <c r="D17" s="94"/>
      <c r="E17" s="94"/>
      <c r="F17" s="94"/>
      <c r="G17" s="94"/>
      <c r="H17" s="94"/>
      <c r="I17" s="25"/>
      <c r="J17" s="25"/>
      <c r="K17" s="11"/>
      <c r="L17" s="5" t="s">
        <v>79</v>
      </c>
      <c r="M17" s="5">
        <v>10</v>
      </c>
      <c r="N17" s="5">
        <v>3</v>
      </c>
      <c r="O17" s="5">
        <v>4</v>
      </c>
      <c r="P17" s="5">
        <v>12</v>
      </c>
      <c r="Q17" s="5">
        <v>1</v>
      </c>
      <c r="R17" s="22">
        <f>Q17/SUM(M17:Q17)+0.0000001</f>
        <v>3.3333433333333336E-2</v>
      </c>
      <c r="S17" s="11" t="s">
        <v>3</v>
      </c>
      <c r="T17" s="17">
        <v>1</v>
      </c>
      <c r="U17" s="21">
        <f>LARGE($R$17:$R$30,T17)</f>
        <v>0.25000099999999997</v>
      </c>
      <c r="V17" s="17" t="str">
        <f>VLOOKUP(U17,$R$17:$S$30,2,FALSE)</f>
        <v>Santé</v>
      </c>
      <c r="W17" s="41">
        <f>VLOOKUP(VLOOKUP(V17,$T$2:$U$15,2,FALSE),$L$17:$Q$31,2,FALSE)</f>
        <v>1</v>
      </c>
      <c r="X17" s="41">
        <f>VLOOKUP(VLOOKUP(V17,$T$2:$U$15,2,FALSE),$L$17:$Q$31,3,FALSE)</f>
        <v>1</v>
      </c>
      <c r="Y17" s="41">
        <f>VLOOKUP(VLOOKUP(V17,$T$2:$U$15,2,FALSE),$L$17:$Q$31,4,FALSE)</f>
        <v>3</v>
      </c>
      <c r="Z17" s="41">
        <f t="shared" ref="Z17:Z30" si="0">VLOOKUP(VLOOKUP(V17,$T$2:$U$15,2,FALSE),$L$17:$Q$31,5,FALSE)</f>
        <v>19</v>
      </c>
      <c r="AA17" s="41">
        <f t="shared" ref="AA17:AA30" si="1">VLOOKUP(VLOOKUP(V17,$T$2:$U$15,2,FALSE),$L$17:$Q$31,6,FALSE)</f>
        <v>8</v>
      </c>
      <c r="AG17" s="25"/>
      <c r="AH17" s="25"/>
      <c r="AI17" s="25"/>
    </row>
    <row r="18" spans="1:35" x14ac:dyDescent="0.25">
      <c r="A18" s="94"/>
      <c r="B18" s="94"/>
      <c r="C18" s="94"/>
      <c r="D18" s="94"/>
      <c r="E18" s="94"/>
      <c r="F18" s="94"/>
      <c r="G18" s="94"/>
      <c r="H18" s="94"/>
      <c r="I18" s="25"/>
      <c r="J18" s="25"/>
      <c r="K18" s="11"/>
      <c r="L18" s="17" t="s">
        <v>80</v>
      </c>
      <c r="M18" s="17">
        <v>6</v>
      </c>
      <c r="N18" s="17">
        <v>0</v>
      </c>
      <c r="O18" s="17">
        <v>12</v>
      </c>
      <c r="P18" s="17">
        <v>0</v>
      </c>
      <c r="Q18" s="17">
        <v>1</v>
      </c>
      <c r="R18" s="22">
        <f>Q18/SUM(M18:Q18)+0.0000002</f>
        <v>5.2631778947368417E-2</v>
      </c>
      <c r="S18" s="11" t="s">
        <v>4</v>
      </c>
      <c r="T18" s="17">
        <v>2</v>
      </c>
      <c r="U18" s="21">
        <f t="shared" ref="U18:U30" si="2">LARGE($R$17:$R$30,T18)</f>
        <v>0.13043528260869564</v>
      </c>
      <c r="V18" s="17" t="str">
        <f t="shared" ref="V18:V30" si="3">VLOOKUP(U18,$R$17:$S$30,2,FALSE)</f>
        <v>Communication, média et multimédia</v>
      </c>
      <c r="W18" s="41">
        <f>VLOOKUP(VLOOKUP(V18,$T$2:$U$15,2,FALSE),$L$17:$Q$30,2,FALSE)</f>
        <v>11</v>
      </c>
      <c r="X18" s="41">
        <f t="shared" ref="X18:X30" si="4">VLOOKUP(VLOOKUP(V18,$T$2:$U$15,2,FALSE),$L$17:$Q$30,3,FALSE)</f>
        <v>5</v>
      </c>
      <c r="Y18" s="41">
        <f t="shared" ref="Y18:Y30" si="5">VLOOKUP(VLOOKUP(V18,$T$2:$U$15,2,FALSE),$L$17:$Q$30,4,FALSE)</f>
        <v>0</v>
      </c>
      <c r="Z18" s="41">
        <f t="shared" si="0"/>
        <v>4</v>
      </c>
      <c r="AA18" s="41">
        <f t="shared" si="1"/>
        <v>3</v>
      </c>
      <c r="AG18" s="25"/>
      <c r="AH18" s="25"/>
      <c r="AI18" s="25"/>
    </row>
    <row r="19" spans="1:35" ht="9.75" customHeight="1" x14ac:dyDescent="0.25">
      <c r="A19" s="94"/>
      <c r="B19" s="94"/>
      <c r="C19" s="94"/>
      <c r="D19" s="94"/>
      <c r="E19" s="94"/>
      <c r="F19" s="94"/>
      <c r="G19" s="94"/>
      <c r="H19" s="94"/>
      <c r="I19" s="25"/>
      <c r="J19" s="25"/>
      <c r="K19" s="11"/>
      <c r="L19" s="17" t="s">
        <v>81</v>
      </c>
      <c r="M19" s="17">
        <v>3</v>
      </c>
      <c r="N19" s="17">
        <v>5</v>
      </c>
      <c r="O19" s="17">
        <v>6</v>
      </c>
      <c r="P19" s="17">
        <v>9</v>
      </c>
      <c r="Q19" s="17">
        <v>2</v>
      </c>
      <c r="R19" s="22">
        <f>Q19/SUM(M19:Q19)+0.0000003</f>
        <v>8.0000299999999996E-2</v>
      </c>
      <c r="S19" s="11" t="s">
        <v>5</v>
      </c>
      <c r="T19" s="17">
        <v>3</v>
      </c>
      <c r="U19" s="21">
        <f t="shared" si="2"/>
        <v>0.11363766363636363</v>
      </c>
      <c r="V19" s="17" t="str">
        <f t="shared" si="3"/>
        <v>Support à l'entreprise</v>
      </c>
      <c r="W19" s="41">
        <f t="shared" ref="W19:W30" si="6">VLOOKUP(VLOOKUP(V19,$T$2:$U$15,2,FALSE),$L$17:$Q$30,2,FALSE)</f>
        <v>2</v>
      </c>
      <c r="X19" s="41">
        <f t="shared" si="4"/>
        <v>20</v>
      </c>
      <c r="Y19" s="41">
        <f t="shared" si="5"/>
        <v>9</v>
      </c>
      <c r="Z19" s="41">
        <f t="shared" si="0"/>
        <v>8</v>
      </c>
      <c r="AA19" s="41">
        <f t="shared" si="1"/>
        <v>5</v>
      </c>
      <c r="AG19" s="25"/>
      <c r="AH19" s="25"/>
      <c r="AI19" s="25"/>
    </row>
    <row r="20" spans="1:35" ht="18.75" customHeight="1" x14ac:dyDescent="0.25">
      <c r="E20" s="19"/>
      <c r="I20" s="25"/>
      <c r="J20" s="25"/>
      <c r="K20" s="11"/>
      <c r="L20" s="17" t="s">
        <v>82</v>
      </c>
      <c r="M20" s="17">
        <v>0</v>
      </c>
      <c r="N20" s="17">
        <v>13</v>
      </c>
      <c r="O20" s="17">
        <v>15</v>
      </c>
      <c r="P20" s="17">
        <v>10</v>
      </c>
      <c r="Q20" s="17">
        <v>1</v>
      </c>
      <c r="R20" s="22">
        <f>Q20/SUM(M20:Q20)+0.0000004</f>
        <v>2.5641425641025641E-2</v>
      </c>
      <c r="S20" s="11" t="s">
        <v>6</v>
      </c>
      <c r="T20" s="17">
        <v>4</v>
      </c>
      <c r="U20" s="21">
        <f t="shared" si="2"/>
        <v>0.10714375714285714</v>
      </c>
      <c r="V20" s="17" t="str">
        <f t="shared" si="3"/>
        <v>Installation et maintenance</v>
      </c>
      <c r="W20" s="41">
        <f t="shared" si="6"/>
        <v>0</v>
      </c>
      <c r="X20" s="41">
        <f t="shared" si="4"/>
        <v>1</v>
      </c>
      <c r="Y20" s="41">
        <f t="shared" si="5"/>
        <v>12</v>
      </c>
      <c r="Z20" s="41">
        <f t="shared" si="0"/>
        <v>12</v>
      </c>
      <c r="AA20" s="41">
        <f t="shared" si="1"/>
        <v>3</v>
      </c>
      <c r="AG20" s="25"/>
      <c r="AH20" s="25"/>
      <c r="AI20" s="25"/>
    </row>
    <row r="21" spans="1:35" ht="16.5" customHeight="1" x14ac:dyDescent="0.3">
      <c r="B21" s="46" t="s">
        <v>179</v>
      </c>
      <c r="E21" s="19"/>
      <c r="I21" s="25"/>
      <c r="J21" s="25"/>
      <c r="K21" s="11"/>
      <c r="L21" s="17" t="s">
        <v>83</v>
      </c>
      <c r="M21" s="17">
        <v>11</v>
      </c>
      <c r="N21" s="17">
        <v>5</v>
      </c>
      <c r="O21" s="17">
        <v>0</v>
      </c>
      <c r="P21" s="17">
        <v>4</v>
      </c>
      <c r="Q21" s="17">
        <v>3</v>
      </c>
      <c r="R21" s="22">
        <f>Q21/SUM(M21:Q21)+0.0000005</f>
        <v>0.13043528260869564</v>
      </c>
      <c r="S21" s="11" t="s">
        <v>7</v>
      </c>
      <c r="T21" s="17">
        <v>5</v>
      </c>
      <c r="U21" s="21">
        <f t="shared" si="2"/>
        <v>8.5107182978723397E-2</v>
      </c>
      <c r="V21" s="17" t="str">
        <f t="shared" si="3"/>
        <v>Industrie</v>
      </c>
      <c r="W21" s="41">
        <f t="shared" si="6"/>
        <v>18</v>
      </c>
      <c r="X21" s="41">
        <f t="shared" si="4"/>
        <v>8</v>
      </c>
      <c r="Y21" s="41">
        <f t="shared" si="5"/>
        <v>37</v>
      </c>
      <c r="Z21" s="41">
        <f t="shared" si="0"/>
        <v>23</v>
      </c>
      <c r="AA21" s="41">
        <f t="shared" si="1"/>
        <v>8</v>
      </c>
      <c r="AG21" s="25"/>
      <c r="AH21" s="25"/>
      <c r="AI21" s="25"/>
    </row>
    <row r="22" spans="1:35" ht="16.5" customHeight="1" x14ac:dyDescent="0.25">
      <c r="E22" s="19"/>
      <c r="I22" s="25"/>
      <c r="J22" s="25"/>
      <c r="K22" s="11"/>
      <c r="L22" s="17" t="s">
        <v>84</v>
      </c>
      <c r="M22" s="17">
        <v>1</v>
      </c>
      <c r="N22" s="17">
        <v>4</v>
      </c>
      <c r="O22" s="17">
        <v>10</v>
      </c>
      <c r="P22" s="17">
        <v>21</v>
      </c>
      <c r="Q22" s="17">
        <v>2</v>
      </c>
      <c r="R22" s="22">
        <f>Q22/SUM(M22:Q22)+0.0000006</f>
        <v>5.2632178947368422E-2</v>
      </c>
      <c r="S22" s="11" t="s">
        <v>8</v>
      </c>
      <c r="T22" s="17">
        <v>6</v>
      </c>
      <c r="U22" s="21">
        <f t="shared" si="2"/>
        <v>8.0000299999999996E-2</v>
      </c>
      <c r="V22" s="17" t="str">
        <f t="shared" si="3"/>
        <v>Banque, assurance, immobilier</v>
      </c>
      <c r="W22" s="41">
        <f t="shared" si="6"/>
        <v>3</v>
      </c>
      <c r="X22" s="41">
        <f t="shared" si="4"/>
        <v>5</v>
      </c>
      <c r="Y22" s="41">
        <f t="shared" si="5"/>
        <v>6</v>
      </c>
      <c r="Z22" s="41">
        <f t="shared" si="0"/>
        <v>9</v>
      </c>
      <c r="AA22" s="41">
        <f t="shared" si="1"/>
        <v>2</v>
      </c>
      <c r="AG22" s="25"/>
      <c r="AH22" s="25"/>
      <c r="AI22" s="25"/>
    </row>
    <row r="23" spans="1:35" ht="16.5" customHeight="1" x14ac:dyDescent="0.25">
      <c r="B23" t="s">
        <v>114</v>
      </c>
      <c r="H23" s="95"/>
      <c r="I23" s="25"/>
      <c r="J23" s="25"/>
      <c r="K23" s="11"/>
      <c r="L23" s="17" t="s">
        <v>85</v>
      </c>
      <c r="M23" s="17">
        <v>5</v>
      </c>
      <c r="N23" s="17">
        <v>0</v>
      </c>
      <c r="O23" s="17">
        <v>12</v>
      </c>
      <c r="P23" s="17">
        <v>12</v>
      </c>
      <c r="Q23" s="17">
        <v>1</v>
      </c>
      <c r="R23" s="22">
        <f>Q23/SUM(M23:Q23)+0.0000007</f>
        <v>3.3334033333333332E-2</v>
      </c>
      <c r="S23" s="11" t="s">
        <v>9</v>
      </c>
      <c r="T23" s="17">
        <v>7</v>
      </c>
      <c r="U23" s="21">
        <f t="shared" si="2"/>
        <v>5.2632178947368422E-2</v>
      </c>
      <c r="V23" s="17" t="str">
        <f t="shared" si="3"/>
        <v>Construction, bâtiment et travaux publics</v>
      </c>
      <c r="W23" s="41">
        <f t="shared" si="6"/>
        <v>1</v>
      </c>
      <c r="X23" s="41">
        <f t="shared" si="4"/>
        <v>4</v>
      </c>
      <c r="Y23" s="41">
        <f t="shared" si="5"/>
        <v>10</v>
      </c>
      <c r="Z23" s="41">
        <f t="shared" si="0"/>
        <v>21</v>
      </c>
      <c r="AA23" s="41">
        <f t="shared" si="1"/>
        <v>2</v>
      </c>
      <c r="AG23" s="25"/>
      <c r="AH23" s="25"/>
      <c r="AI23" s="25"/>
    </row>
    <row r="24" spans="1:35" ht="6.75" customHeight="1" x14ac:dyDescent="0.25">
      <c r="H24" s="95"/>
      <c r="I24" s="25"/>
      <c r="J24" s="25"/>
      <c r="K24" s="11"/>
      <c r="L24" s="17" t="s">
        <v>86</v>
      </c>
      <c r="M24" s="17">
        <v>18</v>
      </c>
      <c r="N24" s="17">
        <v>8</v>
      </c>
      <c r="O24" s="17">
        <v>37</v>
      </c>
      <c r="P24" s="17">
        <v>23</v>
      </c>
      <c r="Q24" s="17">
        <v>8</v>
      </c>
      <c r="R24" s="22">
        <f>Q24/SUM(M24:Q24)+0.0000008</f>
        <v>8.5107182978723397E-2</v>
      </c>
      <c r="S24" s="11" t="s">
        <v>1</v>
      </c>
      <c r="T24" s="17">
        <v>8</v>
      </c>
      <c r="U24" s="21">
        <f t="shared" si="2"/>
        <v>5.2631778947368417E-2</v>
      </c>
      <c r="V24" s="17" t="str">
        <f t="shared" si="3"/>
        <v>Arts et façonnage d'ouvrages d'art</v>
      </c>
      <c r="W24" s="41">
        <f t="shared" si="6"/>
        <v>6</v>
      </c>
      <c r="X24" s="41">
        <f t="shared" si="4"/>
        <v>0</v>
      </c>
      <c r="Y24" s="41">
        <f t="shared" si="5"/>
        <v>12</v>
      </c>
      <c r="Z24" s="41">
        <f t="shared" si="0"/>
        <v>0</v>
      </c>
      <c r="AA24" s="41">
        <f t="shared" si="1"/>
        <v>1</v>
      </c>
      <c r="AG24" s="25"/>
      <c r="AH24" s="25"/>
      <c r="AI24" s="25"/>
    </row>
    <row r="25" spans="1:35" ht="12.75" customHeight="1" x14ac:dyDescent="0.25">
      <c r="A25" s="9" t="s">
        <v>36</v>
      </c>
      <c r="B25" s="12" t="s">
        <v>115</v>
      </c>
      <c r="G25" s="33"/>
      <c r="H25" s="95"/>
      <c r="I25" s="25"/>
      <c r="J25" s="25"/>
      <c r="K25" s="11"/>
      <c r="L25" s="17" t="s">
        <v>87</v>
      </c>
      <c r="M25" s="17">
        <v>0</v>
      </c>
      <c r="N25" s="17">
        <v>1</v>
      </c>
      <c r="O25" s="17">
        <v>12</v>
      </c>
      <c r="P25" s="17">
        <v>12</v>
      </c>
      <c r="Q25" s="17">
        <v>3</v>
      </c>
      <c r="R25" s="22">
        <f>Q25/SUM(M25:Q25)+0.0000009</f>
        <v>0.10714375714285714</v>
      </c>
      <c r="S25" s="11" t="s">
        <v>10</v>
      </c>
      <c r="T25" s="17">
        <v>9</v>
      </c>
      <c r="U25" s="21">
        <f t="shared" si="2"/>
        <v>3.3334033333333332E-2</v>
      </c>
      <c r="V25" s="17" t="str">
        <f t="shared" si="3"/>
        <v>Hôtellerie-restauration, tourisme, loisirs et animation</v>
      </c>
      <c r="W25" s="41">
        <f t="shared" si="6"/>
        <v>5</v>
      </c>
      <c r="X25" s="41">
        <f t="shared" si="4"/>
        <v>0</v>
      </c>
      <c r="Y25" s="41">
        <f t="shared" si="5"/>
        <v>12</v>
      </c>
      <c r="Z25" s="41">
        <f t="shared" si="0"/>
        <v>12</v>
      </c>
      <c r="AA25" s="41">
        <f t="shared" si="1"/>
        <v>1</v>
      </c>
      <c r="AG25" s="25"/>
      <c r="AH25" s="25"/>
      <c r="AI25" s="25"/>
    </row>
    <row r="26" spans="1:35" s="5" customFormat="1" ht="12.75" customHeight="1" x14ac:dyDescent="0.25">
      <c r="A26" s="23" t="s">
        <v>36</v>
      </c>
      <c r="B26" s="12" t="s">
        <v>116</v>
      </c>
      <c r="C26" s="50" t="s">
        <v>36</v>
      </c>
      <c r="D26" s="12" t="s">
        <v>118</v>
      </c>
      <c r="E26" s="32"/>
      <c r="F26" s="32"/>
      <c r="G26" s="33"/>
      <c r="H26" s="95"/>
      <c r="K26" s="31"/>
      <c r="L26" s="17" t="s">
        <v>88</v>
      </c>
      <c r="M26" s="17">
        <v>1</v>
      </c>
      <c r="N26" s="17">
        <v>1</v>
      </c>
      <c r="O26" s="17">
        <v>3</v>
      </c>
      <c r="P26" s="17">
        <v>19</v>
      </c>
      <c r="Q26" s="17">
        <v>8</v>
      </c>
      <c r="R26" s="22">
        <f>Q26/SUM(M26:Q26)+0.000001</f>
        <v>0.25000099999999997</v>
      </c>
      <c r="S26" s="11" t="s">
        <v>11</v>
      </c>
      <c r="T26" s="17">
        <v>10</v>
      </c>
      <c r="U26" s="21">
        <f t="shared" si="2"/>
        <v>3.3333433333333336E-2</v>
      </c>
      <c r="V26" s="17" t="str">
        <f t="shared" si="3"/>
        <v>Agriculture et pêche, espaces naturels et espaces verts, soins aux animaux</v>
      </c>
      <c r="W26" s="41">
        <f t="shared" si="6"/>
        <v>10</v>
      </c>
      <c r="X26" s="41">
        <f t="shared" si="4"/>
        <v>3</v>
      </c>
      <c r="Y26" s="41">
        <f t="shared" si="5"/>
        <v>4</v>
      </c>
      <c r="Z26" s="41">
        <f t="shared" si="0"/>
        <v>12</v>
      </c>
      <c r="AA26" s="41">
        <f t="shared" si="1"/>
        <v>1</v>
      </c>
      <c r="AB26" s="17"/>
    </row>
    <row r="27" spans="1:35" s="5" customFormat="1" ht="12.75" customHeight="1" x14ac:dyDescent="0.25">
      <c r="A27" s="24" t="s">
        <v>36</v>
      </c>
      <c r="B27" s="12" t="s">
        <v>117</v>
      </c>
      <c r="C27" s="51" t="s">
        <v>36</v>
      </c>
      <c r="D27" s="12" t="s">
        <v>119</v>
      </c>
      <c r="E27" s="32"/>
      <c r="F27" s="32"/>
      <c r="G27" s="33"/>
      <c r="H27" s="33"/>
      <c r="K27" s="31"/>
      <c r="L27" s="17" t="s">
        <v>89</v>
      </c>
      <c r="M27" s="17">
        <v>20</v>
      </c>
      <c r="N27" s="17">
        <v>10</v>
      </c>
      <c r="O27" s="17">
        <v>10</v>
      </c>
      <c r="P27" s="17">
        <v>30</v>
      </c>
      <c r="Q27" s="17">
        <v>1</v>
      </c>
      <c r="R27" s="22">
        <f>Q27/SUM(M27:Q27)+0.0000011</f>
        <v>1.4085607042253522E-2</v>
      </c>
      <c r="S27" s="11" t="s">
        <v>12</v>
      </c>
      <c r="T27" s="17">
        <v>11</v>
      </c>
      <c r="U27" s="21">
        <f t="shared" si="2"/>
        <v>2.5641425641025641E-2</v>
      </c>
      <c r="V27" s="17" t="str">
        <f t="shared" si="3"/>
        <v>Commerce, vente et grande distribution</v>
      </c>
      <c r="W27" s="41">
        <f t="shared" si="6"/>
        <v>0</v>
      </c>
      <c r="X27" s="41">
        <f t="shared" si="4"/>
        <v>13</v>
      </c>
      <c r="Y27" s="41">
        <f t="shared" si="5"/>
        <v>15</v>
      </c>
      <c r="Z27" s="41">
        <f t="shared" si="0"/>
        <v>10</v>
      </c>
      <c r="AA27" s="41">
        <f t="shared" si="1"/>
        <v>1</v>
      </c>
      <c r="AB27" s="17"/>
    </row>
    <row r="28" spans="1:35" s="5" customFormat="1" ht="14.25" customHeight="1" x14ac:dyDescent="0.25">
      <c r="C28" s="32"/>
      <c r="D28" s="32"/>
      <c r="E28" s="32"/>
      <c r="F28" s="32"/>
      <c r="G28" s="33"/>
      <c r="H28" s="33"/>
      <c r="K28" s="31"/>
      <c r="L28" s="17" t="s">
        <v>90</v>
      </c>
      <c r="M28" s="17">
        <v>19</v>
      </c>
      <c r="N28" s="17">
        <v>2</v>
      </c>
      <c r="O28" s="17">
        <v>1</v>
      </c>
      <c r="P28" s="17">
        <v>0</v>
      </c>
      <c r="Q28" s="17">
        <v>0</v>
      </c>
      <c r="R28" s="22">
        <f>Q28/SUM(M28:Q28)+0.0000012</f>
        <v>1.1999999999999999E-6</v>
      </c>
      <c r="S28" s="11" t="s">
        <v>13</v>
      </c>
      <c r="T28" s="17">
        <v>12</v>
      </c>
      <c r="U28" s="21">
        <f t="shared" si="2"/>
        <v>1.4085607042253522E-2</v>
      </c>
      <c r="V28" s="17" t="str">
        <f t="shared" si="3"/>
        <v>Services à la personne et à la collectivité</v>
      </c>
      <c r="W28" s="41">
        <f t="shared" si="6"/>
        <v>20</v>
      </c>
      <c r="X28" s="41">
        <f t="shared" si="4"/>
        <v>10</v>
      </c>
      <c r="Y28" s="41">
        <f t="shared" si="5"/>
        <v>10</v>
      </c>
      <c r="Z28" s="41">
        <f t="shared" si="0"/>
        <v>30</v>
      </c>
      <c r="AA28" s="41">
        <f t="shared" si="1"/>
        <v>1</v>
      </c>
      <c r="AB28" s="17"/>
    </row>
    <row r="29" spans="1:35" s="5" customFormat="1" ht="23.25" customHeight="1" x14ac:dyDescent="0.25">
      <c r="B29" s="31"/>
      <c r="C29" s="32"/>
      <c r="D29" s="32"/>
      <c r="E29" s="32"/>
      <c r="F29" s="32"/>
      <c r="G29" s="32"/>
      <c r="H29" s="38">
        <f>VLOOKUP(VLOOKUP(V17,$T$2:$U$15,2,FALSE),$L$32:$M$45,2,FALSE)/10</f>
        <v>1.5</v>
      </c>
      <c r="I29" s="39"/>
      <c r="K29" s="31"/>
      <c r="L29" s="17" t="s">
        <v>91</v>
      </c>
      <c r="M29" s="17">
        <v>2</v>
      </c>
      <c r="N29" s="17">
        <v>20</v>
      </c>
      <c r="O29" s="17">
        <v>9</v>
      </c>
      <c r="P29" s="17">
        <v>8</v>
      </c>
      <c r="Q29" s="17">
        <v>5</v>
      </c>
      <c r="R29" s="22">
        <f>Q29/SUM(M29:Q29)+0.0000013</f>
        <v>0.11363766363636363</v>
      </c>
      <c r="S29" s="11" t="s">
        <v>14</v>
      </c>
      <c r="T29" s="17">
        <v>13</v>
      </c>
      <c r="U29" s="21">
        <f t="shared" si="2"/>
        <v>1.3999999999999999E-6</v>
      </c>
      <c r="V29" s="17" t="str">
        <f t="shared" si="3"/>
        <v>Transport et logistique</v>
      </c>
      <c r="W29" s="41">
        <f t="shared" si="6"/>
        <v>9</v>
      </c>
      <c r="X29" s="41">
        <f t="shared" si="4"/>
        <v>10</v>
      </c>
      <c r="Y29" s="41">
        <f t="shared" si="5"/>
        <v>10</v>
      </c>
      <c r="Z29" s="41">
        <f t="shared" si="0"/>
        <v>8</v>
      </c>
      <c r="AA29" s="41">
        <f t="shared" si="1"/>
        <v>0</v>
      </c>
      <c r="AB29" s="17"/>
    </row>
    <row r="30" spans="1:35" s="5" customFormat="1" ht="23.25" customHeight="1" x14ac:dyDescent="0.25">
      <c r="B30" s="31"/>
      <c r="C30" s="32"/>
      <c r="D30" s="32"/>
      <c r="E30" s="32"/>
      <c r="F30" s="32"/>
      <c r="G30" s="32"/>
      <c r="H30" s="38">
        <f t="shared" ref="H30:H42" si="7">VLOOKUP(VLOOKUP(V18,$T$2:$U$15,2,FALSE),$L$32:$M$45,2,FALSE)/10</f>
        <v>-0.5</v>
      </c>
      <c r="I30" s="39"/>
      <c r="K30" s="31"/>
      <c r="L30" s="17" t="s">
        <v>92</v>
      </c>
      <c r="M30" s="17">
        <v>9</v>
      </c>
      <c r="N30" s="17">
        <v>10</v>
      </c>
      <c r="O30" s="17">
        <v>10</v>
      </c>
      <c r="P30" s="17">
        <v>8</v>
      </c>
      <c r="Q30" s="17">
        <v>0</v>
      </c>
      <c r="R30" s="22">
        <f>Q30/SUM(M30:Q30)+0.0000014</f>
        <v>1.3999999999999999E-6</v>
      </c>
      <c r="S30" s="11" t="s">
        <v>15</v>
      </c>
      <c r="T30" s="17">
        <v>14</v>
      </c>
      <c r="U30" s="21">
        <f t="shared" si="2"/>
        <v>1.1999999999999999E-6</v>
      </c>
      <c r="V30" s="17" t="str">
        <f t="shared" si="3"/>
        <v>Spectacle</v>
      </c>
      <c r="W30" s="41">
        <f t="shared" si="6"/>
        <v>19</v>
      </c>
      <c r="X30" s="41">
        <f t="shared" si="4"/>
        <v>2</v>
      </c>
      <c r="Y30" s="41">
        <f t="shared" si="5"/>
        <v>1</v>
      </c>
      <c r="Z30" s="41">
        <f t="shared" si="0"/>
        <v>0</v>
      </c>
      <c r="AA30" s="41">
        <f t="shared" si="1"/>
        <v>0</v>
      </c>
      <c r="AB30" s="17"/>
    </row>
    <row r="31" spans="1:35" s="5" customFormat="1" ht="23.25" customHeight="1" x14ac:dyDescent="0.25">
      <c r="H31" s="38">
        <f t="shared" si="7"/>
        <v>0.6</v>
      </c>
      <c r="I31" s="39"/>
      <c r="L31" s="17"/>
      <c r="M31" s="17"/>
      <c r="N31" s="17"/>
      <c r="O31" s="17"/>
      <c r="P31" s="17"/>
      <c r="Q31" s="17"/>
      <c r="R31" s="17"/>
      <c r="S31" s="17"/>
      <c r="T31" s="17"/>
      <c r="U31" s="17"/>
      <c r="V31" s="17"/>
      <c r="W31" s="17"/>
      <c r="X31" s="17"/>
      <c r="Y31" s="17"/>
      <c r="Z31" s="17"/>
      <c r="AA31" s="17"/>
      <c r="AB31" s="17"/>
    </row>
    <row r="32" spans="1:35" s="5" customFormat="1" ht="23.25" customHeight="1" x14ac:dyDescent="0.25">
      <c r="H32" s="38">
        <f t="shared" si="7"/>
        <v>1.3</v>
      </c>
      <c r="I32" s="39"/>
      <c r="L32" s="17" t="s">
        <v>79</v>
      </c>
      <c r="M32" s="17">
        <v>5</v>
      </c>
      <c r="N32" s="17"/>
      <c r="O32" s="17"/>
      <c r="P32" s="17"/>
      <c r="Q32" s="17"/>
      <c r="R32" s="17"/>
      <c r="S32" s="17"/>
      <c r="T32" s="17"/>
      <c r="U32" s="17"/>
      <c r="V32" s="17"/>
      <c r="W32" s="17"/>
      <c r="X32" s="17"/>
      <c r="Y32" s="17"/>
      <c r="Z32" s="17"/>
      <c r="AA32" s="17"/>
      <c r="AB32" s="17"/>
    </row>
    <row r="33" spans="2:28" s="5" customFormat="1" ht="23.25" customHeight="1" x14ac:dyDescent="0.25">
      <c r="H33" s="38">
        <f t="shared" si="7"/>
        <v>1</v>
      </c>
      <c r="I33" s="39"/>
      <c r="L33" s="17" t="s">
        <v>80</v>
      </c>
      <c r="M33" s="17">
        <v>-1</v>
      </c>
      <c r="N33" s="17"/>
      <c r="O33" s="17"/>
      <c r="P33" s="17"/>
      <c r="Q33" s="17"/>
      <c r="R33" s="17"/>
      <c r="S33" s="17"/>
      <c r="T33" s="17"/>
      <c r="U33" s="17"/>
      <c r="V33" s="17"/>
      <c r="W33" s="17"/>
      <c r="X33" s="17"/>
      <c r="Y33" s="17"/>
      <c r="Z33" s="17"/>
      <c r="AA33" s="17"/>
      <c r="AB33" s="17"/>
    </row>
    <row r="34" spans="2:28" s="5" customFormat="1" ht="23.25" customHeight="1" x14ac:dyDescent="0.25">
      <c r="H34" s="38">
        <f t="shared" si="7"/>
        <v>1</v>
      </c>
      <c r="I34" s="39"/>
      <c r="L34" s="17" t="s">
        <v>81</v>
      </c>
      <c r="M34" s="17">
        <v>10</v>
      </c>
      <c r="N34" s="17"/>
      <c r="O34" s="17"/>
      <c r="P34" s="17"/>
      <c r="Q34" s="17"/>
      <c r="R34" s="17"/>
      <c r="S34" s="17"/>
      <c r="T34" s="17"/>
      <c r="U34" s="17"/>
      <c r="V34" s="17"/>
      <c r="W34" s="17"/>
      <c r="X34" s="17"/>
      <c r="Y34" s="17"/>
      <c r="Z34" s="17"/>
      <c r="AA34" s="17"/>
      <c r="AB34" s="17"/>
    </row>
    <row r="35" spans="2:28" s="5" customFormat="1" ht="23.25" customHeight="1" x14ac:dyDescent="0.25">
      <c r="H35" s="38">
        <f t="shared" si="7"/>
        <v>1.2</v>
      </c>
      <c r="I35" s="39"/>
      <c r="L35" s="17" t="s">
        <v>82</v>
      </c>
      <c r="M35" s="17">
        <v>5</v>
      </c>
      <c r="N35" s="17"/>
      <c r="O35" s="17"/>
      <c r="P35" s="17"/>
      <c r="Q35" s="17"/>
      <c r="R35" s="17"/>
      <c r="S35" s="17"/>
      <c r="T35" s="17"/>
      <c r="U35" s="17"/>
      <c r="V35" s="17"/>
      <c r="W35" s="17"/>
      <c r="X35" s="17"/>
      <c r="Y35" s="17"/>
      <c r="Z35" s="17"/>
      <c r="AA35" s="17"/>
      <c r="AB35" s="17"/>
    </row>
    <row r="36" spans="2:28" s="5" customFormat="1" ht="23.25" customHeight="1" x14ac:dyDescent="0.25">
      <c r="H36" s="38">
        <f t="shared" si="7"/>
        <v>-0.1</v>
      </c>
      <c r="I36" s="40"/>
      <c r="L36" s="17" t="s">
        <v>83</v>
      </c>
      <c r="M36" s="17">
        <v>-5</v>
      </c>
      <c r="N36" s="17"/>
      <c r="O36" s="17"/>
      <c r="P36" s="17"/>
      <c r="Q36" s="17"/>
      <c r="R36" s="17"/>
      <c r="S36" s="17"/>
      <c r="T36" s="17"/>
      <c r="U36" s="17"/>
      <c r="V36" s="17"/>
      <c r="W36" s="17"/>
      <c r="X36" s="17"/>
      <c r="Y36" s="17"/>
      <c r="Z36" s="17"/>
      <c r="AA36" s="17"/>
      <c r="AB36" s="17"/>
    </row>
    <row r="37" spans="2:28" s="5" customFormat="1" ht="23.25" customHeight="1" x14ac:dyDescent="0.25">
      <c r="H37" s="38">
        <f t="shared" si="7"/>
        <v>0.7</v>
      </c>
      <c r="I37" s="40"/>
      <c r="L37" s="17" t="s">
        <v>84</v>
      </c>
      <c r="M37" s="17">
        <v>12</v>
      </c>
      <c r="N37" s="17"/>
      <c r="O37" s="17"/>
      <c r="P37" s="17"/>
      <c r="Q37" s="17"/>
      <c r="R37" s="17"/>
      <c r="S37" s="17"/>
      <c r="T37" s="17"/>
      <c r="U37" s="17"/>
      <c r="V37" s="17"/>
      <c r="W37" s="17"/>
      <c r="X37" s="17"/>
      <c r="Y37" s="17"/>
      <c r="Z37" s="17"/>
      <c r="AA37" s="17"/>
      <c r="AB37" s="17"/>
    </row>
    <row r="38" spans="2:28" s="5" customFormat="1" ht="23.25" customHeight="1" x14ac:dyDescent="0.25">
      <c r="H38" s="38">
        <f t="shared" si="7"/>
        <v>0.5</v>
      </c>
      <c r="I38" s="39"/>
      <c r="L38" s="17" t="s">
        <v>85</v>
      </c>
      <c r="M38" s="17">
        <v>7</v>
      </c>
      <c r="N38" s="17"/>
      <c r="O38" s="17"/>
      <c r="P38" s="17"/>
      <c r="Q38" s="17"/>
      <c r="R38" s="17"/>
      <c r="S38" s="17"/>
      <c r="T38" s="17"/>
      <c r="U38" s="17"/>
      <c r="V38" s="17"/>
      <c r="W38" s="17"/>
      <c r="X38" s="17"/>
      <c r="Y38" s="17"/>
      <c r="Z38" s="17"/>
      <c r="AA38" s="17"/>
      <c r="AB38" s="17"/>
    </row>
    <row r="39" spans="2:28" s="5" customFormat="1" ht="23.25" customHeight="1" x14ac:dyDescent="0.25">
      <c r="H39" s="38">
        <f t="shared" si="7"/>
        <v>0.5</v>
      </c>
      <c r="I39" s="39"/>
      <c r="L39" s="17" t="s">
        <v>86</v>
      </c>
      <c r="M39" s="17">
        <v>10</v>
      </c>
      <c r="N39" s="17"/>
      <c r="O39" s="17"/>
      <c r="P39" s="17"/>
      <c r="Q39" s="17"/>
      <c r="R39" s="17"/>
      <c r="S39" s="17"/>
      <c r="T39" s="17"/>
      <c r="U39" s="17"/>
      <c r="V39" s="17"/>
      <c r="W39" s="17"/>
      <c r="X39" s="17"/>
      <c r="Y39" s="17"/>
      <c r="Z39" s="17"/>
      <c r="AA39" s="17"/>
      <c r="AB39" s="17"/>
    </row>
    <row r="40" spans="2:28" s="5" customFormat="1" ht="23.25" customHeight="1" x14ac:dyDescent="0.25">
      <c r="H40" s="38">
        <f t="shared" si="7"/>
        <v>0.3</v>
      </c>
      <c r="I40" s="39"/>
      <c r="L40" s="17" t="s">
        <v>87</v>
      </c>
      <c r="M40" s="17">
        <v>13</v>
      </c>
      <c r="N40" s="17"/>
      <c r="O40" s="17"/>
      <c r="P40" s="17"/>
      <c r="Q40" s="17"/>
      <c r="R40" s="17"/>
      <c r="S40" s="17"/>
      <c r="T40" s="17"/>
      <c r="U40" s="17"/>
      <c r="V40" s="17"/>
      <c r="W40" s="17"/>
      <c r="X40" s="17"/>
      <c r="Y40" s="17"/>
      <c r="Z40" s="17"/>
      <c r="AA40" s="17"/>
      <c r="AB40" s="17"/>
    </row>
    <row r="41" spans="2:28" s="5" customFormat="1" ht="23.25" customHeight="1" x14ac:dyDescent="0.25">
      <c r="H41" s="38">
        <f t="shared" si="7"/>
        <v>0.4</v>
      </c>
      <c r="I41" s="39"/>
      <c r="L41" s="17" t="s">
        <v>88</v>
      </c>
      <c r="M41" s="17">
        <v>15</v>
      </c>
      <c r="N41" s="17"/>
      <c r="O41" s="17"/>
      <c r="P41" s="17"/>
      <c r="Q41" s="17"/>
      <c r="R41" s="17"/>
      <c r="S41" s="17"/>
      <c r="T41" s="17"/>
      <c r="U41" s="17"/>
      <c r="V41" s="17"/>
      <c r="W41" s="17"/>
      <c r="X41" s="17"/>
      <c r="Y41" s="17"/>
      <c r="Z41" s="17"/>
      <c r="AA41" s="17"/>
      <c r="AB41" s="17"/>
    </row>
    <row r="42" spans="2:28" s="5" customFormat="1" ht="23.25" customHeight="1" x14ac:dyDescent="0.25">
      <c r="H42" s="38">
        <f t="shared" si="7"/>
        <v>-1.2</v>
      </c>
      <c r="I42" s="39"/>
      <c r="J42" s="36"/>
      <c r="K42" s="36"/>
      <c r="L42" s="17" t="s">
        <v>89</v>
      </c>
      <c r="M42" s="17">
        <v>3</v>
      </c>
      <c r="N42" s="17"/>
      <c r="O42" s="17"/>
      <c r="P42" s="17"/>
      <c r="Q42" s="17"/>
      <c r="R42" s="17"/>
      <c r="S42" s="17"/>
      <c r="T42" s="17"/>
      <c r="U42" s="17"/>
      <c r="V42" s="17"/>
      <c r="W42" s="17"/>
      <c r="X42" s="17"/>
      <c r="Y42" s="17"/>
      <c r="Z42" s="17"/>
      <c r="AA42" s="17"/>
      <c r="AB42" s="17"/>
    </row>
    <row r="43" spans="2:28" s="5" customFormat="1" ht="15" customHeight="1" x14ac:dyDescent="0.25">
      <c r="H43" s="37"/>
      <c r="J43" s="36"/>
      <c r="K43" s="36"/>
      <c r="L43" s="17" t="s">
        <v>90</v>
      </c>
      <c r="M43" s="17">
        <v>-12</v>
      </c>
      <c r="N43" s="17"/>
      <c r="O43" s="17"/>
      <c r="P43" s="17"/>
      <c r="Q43" s="17"/>
      <c r="R43" s="17"/>
      <c r="S43" s="17"/>
      <c r="T43" s="17"/>
      <c r="U43" s="17"/>
      <c r="V43" s="17"/>
      <c r="W43" s="17"/>
      <c r="X43" s="17"/>
      <c r="Y43" s="17"/>
      <c r="Z43" s="17"/>
      <c r="AA43" s="17"/>
      <c r="AB43" s="17"/>
    </row>
    <row r="44" spans="2:28" s="5" customFormat="1" ht="17.25" customHeight="1" x14ac:dyDescent="0.25">
      <c r="B44" s="35" t="s">
        <v>120</v>
      </c>
      <c r="C44" s="34"/>
      <c r="D44" s="34"/>
      <c r="E44" s="34"/>
      <c r="F44" s="34"/>
      <c r="G44" s="34"/>
      <c r="H44" s="34"/>
      <c r="J44" s="36"/>
      <c r="K44" s="36"/>
      <c r="L44" s="17" t="s">
        <v>91</v>
      </c>
      <c r="M44" s="17">
        <v>6</v>
      </c>
      <c r="N44" s="17"/>
      <c r="O44" s="17"/>
      <c r="P44" s="17"/>
      <c r="Q44" s="17"/>
      <c r="R44" s="17"/>
      <c r="S44" s="17"/>
      <c r="T44" s="17"/>
      <c r="U44" s="17"/>
      <c r="V44" s="17"/>
      <c r="W44" s="17"/>
      <c r="X44" s="17"/>
      <c r="Y44" s="17"/>
      <c r="Z44" s="17"/>
      <c r="AA44" s="17"/>
      <c r="AB44" s="17"/>
    </row>
    <row r="45" spans="2:28" s="5" customFormat="1" ht="23.25" customHeight="1" x14ac:dyDescent="0.25">
      <c r="B45" s="96" t="str">
        <f>"Dans le domaine "&amp;V17&amp;", de  fortes tensions (indicateur supérieur à 2) sont observées dans "&amp;AA17&amp;" métiers. À l'inverse, "&amp;IF(W17=0," aucun métier ne semble pas du tout en tension (indicateur inférieur à -1).",IF(W17=1,"1 métier ne semble pas du tout en tension (indicateur inférieur à -1).",W17&amp;" métiers ne semblent pas du tout en tension (indicateur inférieur à -1)."))&amp;" Dans ce domaine, l'indicateur de tension est de "&amp;ROUND(H29,1)&amp;"."</f>
        <v>Dans le domaine Santé, de  fortes tensions (indicateur supérieur à 2) sont observées dans 8 métiers. À l'inverse, 1 métier ne semble pas du tout en tension (indicateur inférieur à -1). Dans ce domaine, l'indicateur de tension est de 1,5.</v>
      </c>
      <c r="C45" s="96"/>
      <c r="D45" s="96"/>
      <c r="E45" s="96"/>
      <c r="F45" s="96"/>
      <c r="G45" s="96"/>
      <c r="H45" s="96"/>
      <c r="J45" s="36"/>
      <c r="K45" s="36"/>
      <c r="L45" s="17" t="s">
        <v>92</v>
      </c>
      <c r="M45" s="17">
        <v>4</v>
      </c>
      <c r="N45" s="17"/>
      <c r="O45" s="17"/>
      <c r="P45" s="17"/>
      <c r="Q45" s="17"/>
      <c r="R45" s="17"/>
      <c r="S45" s="17"/>
      <c r="T45" s="17"/>
      <c r="U45" s="17"/>
      <c r="V45" s="17"/>
      <c r="W45" s="17"/>
      <c r="X45" s="17"/>
      <c r="Y45" s="17"/>
      <c r="Z45" s="17"/>
      <c r="AA45" s="17"/>
      <c r="AB45" s="17"/>
    </row>
    <row r="46" spans="2:28" s="5" customFormat="1" x14ac:dyDescent="0.25">
      <c r="B46" s="96"/>
      <c r="C46" s="96"/>
      <c r="D46" s="96"/>
      <c r="E46" s="96"/>
      <c r="F46" s="96"/>
      <c r="G46" s="96"/>
      <c r="H46" s="96"/>
      <c r="J46" s="36"/>
      <c r="K46" s="36"/>
      <c r="L46" s="42"/>
      <c r="M46" s="17"/>
      <c r="N46" s="17"/>
      <c r="O46" s="17"/>
      <c r="P46" s="17"/>
      <c r="Q46" s="17"/>
      <c r="R46" s="17"/>
      <c r="S46" s="17"/>
      <c r="T46" s="17"/>
      <c r="U46" s="17"/>
      <c r="V46" s="17"/>
      <c r="W46" s="17"/>
      <c r="X46" s="17"/>
      <c r="Y46" s="17"/>
      <c r="Z46" s="17"/>
      <c r="AA46" s="17"/>
      <c r="AB46" s="17"/>
    </row>
    <row r="47" spans="2:28" ht="32.25" customHeight="1" x14ac:dyDescent="0.3">
      <c r="B47" s="46" t="s">
        <v>182</v>
      </c>
      <c r="J47" s="36"/>
      <c r="K47" s="36"/>
      <c r="L47" s="42"/>
      <c r="M47" s="17"/>
      <c r="N47" s="17"/>
      <c r="O47" s="17"/>
      <c r="P47" s="17"/>
      <c r="Q47" s="17"/>
    </row>
    <row r="48" spans="2:28" s="53" customFormat="1" x14ac:dyDescent="0.25">
      <c r="B48" s="52"/>
      <c r="D48" s="54" t="s">
        <v>173</v>
      </c>
      <c r="J48" s="55"/>
      <c r="K48" s="55"/>
      <c r="L48" s="55"/>
    </row>
    <row r="49" spans="1:17" x14ac:dyDescent="0.25">
      <c r="C49" s="92" t="s">
        <v>37</v>
      </c>
      <c r="D49" s="92"/>
      <c r="E49" s="92"/>
      <c r="F49" s="92"/>
      <c r="G49" s="92"/>
      <c r="H49" s="92"/>
      <c r="L49" s="17"/>
      <c r="M49" s="17"/>
      <c r="N49" s="17"/>
      <c r="O49" s="17"/>
      <c r="P49" s="17"/>
      <c r="Q49" s="17"/>
    </row>
    <row r="50" spans="1:17" ht="51" customHeight="1" x14ac:dyDescent="0.25">
      <c r="A50" s="27"/>
      <c r="B50" s="56" t="str">
        <f>"&gt; Principaux métiers (romes) en tension - "&amp;A5</f>
        <v>&gt; Principaux métiers (romes) en tension - Bassin de Rouen</v>
      </c>
      <c r="C50" s="4" t="s">
        <v>31</v>
      </c>
      <c r="D50" s="4" t="s">
        <v>32</v>
      </c>
      <c r="E50" s="4" t="s">
        <v>33</v>
      </c>
      <c r="F50" s="4" t="s">
        <v>107</v>
      </c>
      <c r="G50" s="4" t="s">
        <v>34</v>
      </c>
      <c r="H50" s="4" t="s">
        <v>35</v>
      </c>
      <c r="L50" s="17"/>
      <c r="M50" s="17"/>
      <c r="N50" s="17"/>
      <c r="O50" s="17"/>
      <c r="P50" s="17"/>
      <c r="Q50" s="17"/>
    </row>
    <row r="51" spans="1:17" ht="24.75" customHeight="1" x14ac:dyDescent="0.25">
      <c r="A51" s="57" t="s">
        <v>26</v>
      </c>
      <c r="B51" s="59" t="s">
        <v>299</v>
      </c>
      <c r="C51" s="60">
        <v>4</v>
      </c>
      <c r="D51" s="60">
        <v>1</v>
      </c>
      <c r="E51" s="60">
        <v>1</v>
      </c>
      <c r="F51" s="60">
        <v>5</v>
      </c>
      <c r="G51" s="60">
        <v>2</v>
      </c>
      <c r="H51" s="60">
        <v>5</v>
      </c>
      <c r="L51" s="17"/>
      <c r="M51" s="17"/>
      <c r="N51" s="17"/>
      <c r="O51" s="17"/>
      <c r="P51" s="17"/>
      <c r="Q51" s="17"/>
    </row>
    <row r="52" spans="1:17" ht="24.75" customHeight="1" x14ac:dyDescent="0.25">
      <c r="A52" s="57" t="s">
        <v>27</v>
      </c>
      <c r="B52" s="61" t="s">
        <v>251</v>
      </c>
      <c r="C52" s="62">
        <v>5</v>
      </c>
      <c r="D52" s="62">
        <v>1</v>
      </c>
      <c r="E52" s="62">
        <v>1</v>
      </c>
      <c r="F52" s="62">
        <v>4</v>
      </c>
      <c r="G52" s="62">
        <v>5</v>
      </c>
      <c r="H52" s="62">
        <v>2</v>
      </c>
      <c r="L52" s="17"/>
      <c r="M52" s="17"/>
      <c r="N52" s="17"/>
      <c r="O52" s="17"/>
      <c r="P52" s="17"/>
      <c r="Q52" s="17"/>
    </row>
    <row r="53" spans="1:17" ht="24.75" customHeight="1" x14ac:dyDescent="0.25">
      <c r="A53" s="57" t="s">
        <v>25</v>
      </c>
      <c r="B53" s="61" t="s">
        <v>300</v>
      </c>
      <c r="C53" s="62">
        <v>5</v>
      </c>
      <c r="D53" s="62">
        <v>3</v>
      </c>
      <c r="E53" s="62">
        <v>1</v>
      </c>
      <c r="F53" s="62">
        <v>5</v>
      </c>
      <c r="G53" s="62">
        <v>5</v>
      </c>
      <c r="H53" s="62">
        <v>5</v>
      </c>
      <c r="L53" s="17"/>
      <c r="M53" s="17"/>
      <c r="N53" s="17"/>
      <c r="O53" s="17"/>
      <c r="P53" s="17"/>
      <c r="Q53" s="17"/>
    </row>
    <row r="54" spans="1:17" ht="24.75" customHeight="1" x14ac:dyDescent="0.25">
      <c r="A54" s="57" t="s">
        <v>24</v>
      </c>
      <c r="B54" s="61" t="s">
        <v>167</v>
      </c>
      <c r="C54" s="62">
        <v>5</v>
      </c>
      <c r="D54" s="62">
        <v>2</v>
      </c>
      <c r="E54" s="62">
        <v>1</v>
      </c>
      <c r="F54" s="62">
        <v>4</v>
      </c>
      <c r="G54" s="62">
        <v>3</v>
      </c>
      <c r="H54" s="62">
        <v>4</v>
      </c>
      <c r="L54" s="17"/>
      <c r="M54" s="17"/>
      <c r="N54" s="17"/>
      <c r="O54" s="17"/>
      <c r="P54" s="17"/>
      <c r="Q54" s="17"/>
    </row>
    <row r="55" spans="1:17" ht="24.75" customHeight="1" x14ac:dyDescent="0.25">
      <c r="A55" s="57" t="s">
        <v>23</v>
      </c>
      <c r="B55" s="61" t="s">
        <v>267</v>
      </c>
      <c r="C55" s="62">
        <v>5</v>
      </c>
      <c r="D55" s="62">
        <v>4</v>
      </c>
      <c r="E55" s="62">
        <v>1</v>
      </c>
      <c r="F55" s="62">
        <v>4</v>
      </c>
      <c r="G55" s="62">
        <v>3</v>
      </c>
      <c r="H55" s="62">
        <v>5</v>
      </c>
      <c r="L55" s="17"/>
      <c r="M55" s="17"/>
      <c r="N55" s="17"/>
      <c r="O55" s="17"/>
      <c r="P55" s="17"/>
      <c r="Q55" s="17"/>
    </row>
    <row r="56" spans="1:17" ht="24.75" customHeight="1" x14ac:dyDescent="0.25">
      <c r="A56" s="57" t="s">
        <v>22</v>
      </c>
      <c r="B56" s="61" t="s">
        <v>301</v>
      </c>
      <c r="C56" s="62">
        <v>5</v>
      </c>
      <c r="D56" s="62">
        <v>1</v>
      </c>
      <c r="E56" s="62">
        <v>1</v>
      </c>
      <c r="F56" s="62">
        <v>4</v>
      </c>
      <c r="G56" s="62">
        <v>5</v>
      </c>
      <c r="H56" s="62">
        <v>2</v>
      </c>
      <c r="L56" s="17"/>
      <c r="M56" s="17"/>
      <c r="N56" s="17"/>
      <c r="O56" s="17"/>
      <c r="P56" s="17"/>
      <c r="Q56" s="17"/>
    </row>
    <row r="57" spans="1:17" ht="24.75" customHeight="1" x14ac:dyDescent="0.25">
      <c r="A57" s="57" t="s">
        <v>21</v>
      </c>
      <c r="B57" s="61" t="s">
        <v>185</v>
      </c>
      <c r="C57" s="62">
        <v>2</v>
      </c>
      <c r="D57" s="62">
        <v>3</v>
      </c>
      <c r="E57" s="62">
        <v>2</v>
      </c>
      <c r="F57" s="62">
        <v>5</v>
      </c>
      <c r="G57" s="62">
        <v>5</v>
      </c>
      <c r="H57" s="62">
        <v>2</v>
      </c>
      <c r="L57" s="17"/>
      <c r="M57" s="17"/>
      <c r="N57" s="17"/>
      <c r="O57" s="17"/>
      <c r="P57" s="17"/>
      <c r="Q57" s="17"/>
    </row>
    <row r="58" spans="1:17" ht="24.75" customHeight="1" x14ac:dyDescent="0.25">
      <c r="A58" s="57" t="s">
        <v>20</v>
      </c>
      <c r="B58" s="61" t="s">
        <v>302</v>
      </c>
      <c r="C58" s="62">
        <v>5</v>
      </c>
      <c r="D58" s="62">
        <v>2</v>
      </c>
      <c r="E58" s="62">
        <v>1</v>
      </c>
      <c r="F58" s="62">
        <v>3</v>
      </c>
      <c r="G58" s="62">
        <v>3</v>
      </c>
      <c r="H58" s="62">
        <v>4</v>
      </c>
      <c r="L58" s="17"/>
      <c r="M58" s="17"/>
      <c r="N58" s="17"/>
      <c r="O58" s="17"/>
      <c r="P58" s="17"/>
      <c r="Q58" s="17"/>
    </row>
    <row r="59" spans="1:17" ht="24.75" customHeight="1" x14ac:dyDescent="0.25">
      <c r="A59" s="57" t="s">
        <v>19</v>
      </c>
      <c r="B59" s="61" t="s">
        <v>137</v>
      </c>
      <c r="C59" s="62">
        <v>4</v>
      </c>
      <c r="D59" s="62">
        <v>1</v>
      </c>
      <c r="E59" s="62">
        <v>1</v>
      </c>
      <c r="F59" s="62">
        <v>4</v>
      </c>
      <c r="G59" s="62">
        <v>5</v>
      </c>
      <c r="H59" s="62">
        <v>4</v>
      </c>
      <c r="L59" s="17"/>
      <c r="M59" s="17"/>
      <c r="N59" s="17"/>
      <c r="O59" s="17"/>
      <c r="P59" s="17"/>
      <c r="Q59" s="17"/>
    </row>
    <row r="60" spans="1:17" ht="24.75" customHeight="1" x14ac:dyDescent="0.25">
      <c r="A60" s="57" t="s">
        <v>18</v>
      </c>
      <c r="B60" s="61" t="s">
        <v>303</v>
      </c>
      <c r="C60" s="62">
        <v>5</v>
      </c>
      <c r="D60" s="62">
        <v>1</v>
      </c>
      <c r="E60" s="62">
        <v>1</v>
      </c>
      <c r="F60" s="62">
        <v>5</v>
      </c>
      <c r="G60" s="62">
        <v>5</v>
      </c>
      <c r="H60" s="62">
        <v>4</v>
      </c>
      <c r="L60" s="17"/>
      <c r="M60" s="17"/>
      <c r="N60" s="17"/>
      <c r="O60" s="17"/>
      <c r="P60" s="17"/>
      <c r="Q60" s="17"/>
    </row>
    <row r="61" spans="1:17" ht="8.25" customHeight="1" x14ac:dyDescent="0.25">
      <c r="A61" s="27"/>
      <c r="L61" s="17"/>
      <c r="M61" s="17"/>
      <c r="N61" s="17"/>
      <c r="O61" s="17"/>
      <c r="P61" s="17"/>
      <c r="Q61" s="17"/>
    </row>
    <row r="62" spans="1:17" ht="9.75" customHeight="1" x14ac:dyDescent="0.25">
      <c r="B62" s="78" t="s">
        <v>121</v>
      </c>
      <c r="C62" s="78"/>
      <c r="D62" s="78"/>
      <c r="E62" s="78"/>
      <c r="F62" s="78"/>
      <c r="G62" s="78"/>
      <c r="H62" s="78"/>
      <c r="L62" s="17"/>
      <c r="M62" s="17"/>
      <c r="N62" s="17"/>
      <c r="O62" s="17"/>
      <c r="P62" s="17"/>
      <c r="Q62" s="17"/>
    </row>
    <row r="63" spans="1:17" ht="30" customHeight="1" x14ac:dyDescent="0.25">
      <c r="B63" s="78"/>
      <c r="C63" s="78"/>
      <c r="D63" s="78"/>
      <c r="E63" s="78"/>
      <c r="F63" s="78"/>
      <c r="G63" s="78"/>
      <c r="H63" s="78"/>
      <c r="L63" s="17"/>
      <c r="M63" s="17"/>
      <c r="N63" s="17"/>
      <c r="O63" s="17"/>
      <c r="P63" s="17"/>
      <c r="Q63" s="17"/>
    </row>
    <row r="64" spans="1:17" ht="11.25" customHeight="1" x14ac:dyDescent="0.25">
      <c r="B64" s="78"/>
      <c r="C64" s="78"/>
      <c r="D64" s="78"/>
      <c r="E64" s="78"/>
      <c r="F64" s="78"/>
      <c r="G64" s="78"/>
      <c r="H64" s="78"/>
      <c r="L64" s="17"/>
      <c r="M64" s="17"/>
      <c r="N64" s="17"/>
      <c r="O64" s="17"/>
      <c r="P64" s="17"/>
      <c r="Q64" s="17"/>
    </row>
    <row r="65" spans="1:19" ht="11.25" customHeight="1" x14ac:dyDescent="0.25">
      <c r="B65" s="78"/>
      <c r="C65" s="78"/>
      <c r="D65" s="78"/>
      <c r="E65" s="78"/>
      <c r="F65" s="78"/>
      <c r="G65" s="78"/>
      <c r="H65" s="78"/>
      <c r="L65" s="17"/>
      <c r="M65" s="17"/>
      <c r="N65" s="17"/>
      <c r="O65" s="17"/>
      <c r="P65" s="17"/>
      <c r="Q65" s="17"/>
    </row>
    <row r="66" spans="1:19" ht="6.75" customHeight="1" x14ac:dyDescent="0.25">
      <c r="B66" s="78"/>
      <c r="C66" s="78"/>
      <c r="D66" s="78"/>
      <c r="E66" s="78"/>
      <c r="F66" s="78"/>
      <c r="G66" s="78"/>
      <c r="H66" s="78"/>
      <c r="L66" s="17"/>
      <c r="M66" s="17"/>
      <c r="N66" s="17"/>
      <c r="O66" s="17"/>
      <c r="P66" s="17"/>
      <c r="Q66" s="17"/>
    </row>
    <row r="67" spans="1:19" ht="13.5" customHeight="1" x14ac:dyDescent="0.25">
      <c r="B67" s="79" t="str">
        <f>B50</f>
        <v>&gt; Principaux métiers (romes) en tension - Bassin de Rouen</v>
      </c>
      <c r="C67" s="81" t="s">
        <v>295</v>
      </c>
      <c r="D67" s="83" t="s">
        <v>296</v>
      </c>
      <c r="E67" s="85" t="s">
        <v>297</v>
      </c>
      <c r="F67" s="85" t="s">
        <v>258</v>
      </c>
      <c r="G67" s="87" t="s">
        <v>298</v>
      </c>
      <c r="H67" s="89" t="s">
        <v>259</v>
      </c>
      <c r="L67" s="17"/>
      <c r="M67" s="17"/>
      <c r="N67" s="17"/>
      <c r="O67" s="17"/>
      <c r="P67" s="17"/>
      <c r="Q67" s="17"/>
    </row>
    <row r="68" spans="1:19" ht="44.25" customHeight="1" x14ac:dyDescent="0.25">
      <c r="A68" s="27"/>
      <c r="B68" s="80"/>
      <c r="C68" s="82"/>
      <c r="D68" s="84"/>
      <c r="E68" s="86"/>
      <c r="F68" s="86"/>
      <c r="G68" s="88"/>
      <c r="H68" s="90"/>
      <c r="I68" s="5"/>
      <c r="J68" s="5"/>
      <c r="K68" s="5"/>
      <c r="L68" s="17"/>
      <c r="M68" s="17"/>
      <c r="N68" s="17" t="s">
        <v>123</v>
      </c>
      <c r="O68" s="17" t="s">
        <v>124</v>
      </c>
      <c r="P68" s="17" t="s">
        <v>125</v>
      </c>
      <c r="Q68" s="17" t="s">
        <v>126</v>
      </c>
      <c r="R68" s="17" t="s">
        <v>127</v>
      </c>
      <c r="S68" s="17" t="s">
        <v>128</v>
      </c>
    </row>
    <row r="69" spans="1:19" ht="24.75" customHeight="1" x14ac:dyDescent="0.25">
      <c r="A69" s="57" t="s">
        <v>26</v>
      </c>
      <c r="B69" s="59" t="str">
        <f t="shared" ref="B69:B78" si="8">M69</f>
        <v xml:space="preserve">Audit et contrôle comptables et financiers </v>
      </c>
      <c r="C69" s="63">
        <f>IF(N69=". ",0,IF(AND(N69&gt;0,N69&lt;5),"ND",N69))</f>
        <v>12</v>
      </c>
      <c r="D69" s="58">
        <f>IF(O69=". ",0,IF(AND(O69&gt;0,O69&lt;5),"ND",O69))</f>
        <v>18</v>
      </c>
      <c r="E69" s="64">
        <f t="shared" ref="E69:E78" si="9">IF(P69=". ",0,P69)</f>
        <v>92</v>
      </c>
      <c r="F69" s="65">
        <f>IF(OR(R69=0,R69=". "),"-",IF(P69=". ",0,P69)/R69-1)</f>
        <v>2.8333333333333335</v>
      </c>
      <c r="G69" s="58">
        <f>IF(Q69=". ",0,Q69)</f>
        <v>6</v>
      </c>
      <c r="H69" s="66">
        <f>IF(OR(S69=0,S69=". "),"-",IF(P69=". ",0,P69)/S69)</f>
        <v>2.13953488372093</v>
      </c>
      <c r="L69" s="17"/>
      <c r="M69" s="17" t="s">
        <v>299</v>
      </c>
      <c r="N69" s="17">
        <v>12</v>
      </c>
      <c r="O69" s="17">
        <v>18</v>
      </c>
      <c r="P69" s="17">
        <v>92</v>
      </c>
      <c r="Q69" s="17">
        <v>6</v>
      </c>
      <c r="R69" s="17">
        <v>24</v>
      </c>
      <c r="S69" s="17">
        <v>43</v>
      </c>
    </row>
    <row r="70" spans="1:19" ht="24.75" customHeight="1" x14ac:dyDescent="0.25">
      <c r="A70" s="57" t="s">
        <v>27</v>
      </c>
      <c r="B70" s="61" t="str">
        <f t="shared" si="8"/>
        <v xml:space="preserve">Direction des systèmes d'information </v>
      </c>
      <c r="C70" s="67">
        <f t="shared" ref="C70:C78" si="10">IF(N70=". ",0,IF(AND(N70&gt;0,N70&lt;5),"ND",N70))</f>
        <v>25</v>
      </c>
      <c r="D70" s="68">
        <f t="shared" ref="D70:D78" si="11">IF(O70=". ",0,IF(AND(O70&gt;0,O70&lt;5),"ND",O70))</f>
        <v>50</v>
      </c>
      <c r="E70" s="69">
        <f t="shared" si="9"/>
        <v>33</v>
      </c>
      <c r="F70" s="70">
        <f t="shared" ref="F70:F78" si="12">IF(OR(R70=0,R70=". "),"-",IF(P70=". ",0,P70)/R70-1)</f>
        <v>0</v>
      </c>
      <c r="G70" s="68">
        <f t="shared" ref="G70:G78" si="13">IF(Q70=". ",0,Q70)</f>
        <v>1</v>
      </c>
      <c r="H70" s="71">
        <f t="shared" ref="H70:H78" si="14">IF(OR(S70=0,S70=". "),"-",IF(P70=". ",0,P70)/S70)</f>
        <v>0.54098360655737709</v>
      </c>
      <c r="L70" s="17"/>
      <c r="M70" s="17" t="s">
        <v>251</v>
      </c>
      <c r="N70" s="17">
        <v>25</v>
      </c>
      <c r="O70" s="17">
        <v>50</v>
      </c>
      <c r="P70" s="17">
        <v>33</v>
      </c>
      <c r="Q70" s="17">
        <v>1</v>
      </c>
      <c r="R70" s="17">
        <v>33</v>
      </c>
      <c r="S70" s="17">
        <v>61</v>
      </c>
    </row>
    <row r="71" spans="1:19" ht="24.75" customHeight="1" x14ac:dyDescent="0.25">
      <c r="A71" s="57" t="s">
        <v>25</v>
      </c>
      <c r="B71" s="61" t="str">
        <f t="shared" si="8"/>
        <v xml:space="preserve">Optique - lunetterie </v>
      </c>
      <c r="C71" s="67">
        <f t="shared" si="10"/>
        <v>12</v>
      </c>
      <c r="D71" s="68">
        <f t="shared" si="11"/>
        <v>20</v>
      </c>
      <c r="E71" s="69">
        <f t="shared" si="9"/>
        <v>48</v>
      </c>
      <c r="F71" s="70">
        <f t="shared" si="12"/>
        <v>-0.323943661971831</v>
      </c>
      <c r="G71" s="68">
        <f t="shared" si="13"/>
        <v>0</v>
      </c>
      <c r="H71" s="71">
        <f t="shared" si="14"/>
        <v>1.7142857142857142</v>
      </c>
      <c r="L71" s="17"/>
      <c r="M71" s="17" t="s">
        <v>300</v>
      </c>
      <c r="N71" s="17">
        <v>12</v>
      </c>
      <c r="O71" s="17">
        <v>20</v>
      </c>
      <c r="P71" s="17">
        <v>48</v>
      </c>
      <c r="Q71" s="17" t="s">
        <v>95</v>
      </c>
      <c r="R71" s="17">
        <v>71</v>
      </c>
      <c r="S71" s="17">
        <v>28</v>
      </c>
    </row>
    <row r="72" spans="1:19" ht="24.75" customHeight="1" x14ac:dyDescent="0.25">
      <c r="A72" s="57" t="s">
        <v>24</v>
      </c>
      <c r="B72" s="61" t="str">
        <f t="shared" si="8"/>
        <v xml:space="preserve">Relation commerciale auprès de particuliers </v>
      </c>
      <c r="C72" s="67">
        <f t="shared" si="10"/>
        <v>61</v>
      </c>
      <c r="D72" s="68">
        <f t="shared" si="11"/>
        <v>112</v>
      </c>
      <c r="E72" s="69">
        <f t="shared" si="9"/>
        <v>158</v>
      </c>
      <c r="F72" s="70">
        <f t="shared" si="12"/>
        <v>0.75555555555555554</v>
      </c>
      <c r="G72" s="68">
        <f t="shared" si="13"/>
        <v>17</v>
      </c>
      <c r="H72" s="71">
        <f t="shared" si="14"/>
        <v>1.1285714285714286</v>
      </c>
      <c r="L72" s="17"/>
      <c r="M72" s="17" t="s">
        <v>167</v>
      </c>
      <c r="N72" s="17">
        <v>61</v>
      </c>
      <c r="O72" s="17">
        <v>112</v>
      </c>
      <c r="P72" s="17">
        <v>158</v>
      </c>
      <c r="Q72" s="17">
        <v>17</v>
      </c>
      <c r="R72" s="17">
        <v>90</v>
      </c>
      <c r="S72" s="17">
        <v>140</v>
      </c>
    </row>
    <row r="73" spans="1:19" ht="24.75" customHeight="1" x14ac:dyDescent="0.25">
      <c r="A73" s="57" t="s">
        <v>23</v>
      </c>
      <c r="B73" s="61" t="str">
        <f t="shared" si="8"/>
        <v xml:space="preserve">Façonnage et routage </v>
      </c>
      <c r="C73" s="67">
        <f t="shared" si="10"/>
        <v>13</v>
      </c>
      <c r="D73" s="68">
        <f t="shared" si="11"/>
        <v>16</v>
      </c>
      <c r="E73" s="69">
        <f t="shared" si="9"/>
        <v>4</v>
      </c>
      <c r="F73" s="70">
        <f t="shared" si="12"/>
        <v>-0.19999999999999996</v>
      </c>
      <c r="G73" s="68">
        <f t="shared" si="13"/>
        <v>0</v>
      </c>
      <c r="H73" s="71">
        <f t="shared" si="14"/>
        <v>0.33333333333333331</v>
      </c>
      <c r="L73" s="17"/>
      <c r="M73" s="17" t="s">
        <v>267</v>
      </c>
      <c r="N73" s="17">
        <v>13</v>
      </c>
      <c r="O73" s="17">
        <v>16</v>
      </c>
      <c r="P73" s="17">
        <v>4</v>
      </c>
      <c r="Q73" s="17" t="s">
        <v>95</v>
      </c>
      <c r="R73" s="17">
        <v>5</v>
      </c>
      <c r="S73" s="17">
        <v>12</v>
      </c>
    </row>
    <row r="74" spans="1:19" ht="24.75" customHeight="1" x14ac:dyDescent="0.25">
      <c r="A74" s="57" t="s">
        <v>22</v>
      </c>
      <c r="B74" s="61" t="str">
        <f t="shared" si="8"/>
        <v xml:space="preserve">Expertise et support technique en systèmes d'information </v>
      </c>
      <c r="C74" s="67">
        <f t="shared" si="10"/>
        <v>15</v>
      </c>
      <c r="D74" s="68">
        <f t="shared" si="11"/>
        <v>31</v>
      </c>
      <c r="E74" s="69">
        <f t="shared" si="9"/>
        <v>32</v>
      </c>
      <c r="F74" s="70">
        <f t="shared" si="12"/>
        <v>0.77777777777777768</v>
      </c>
      <c r="G74" s="68">
        <f t="shared" si="13"/>
        <v>3</v>
      </c>
      <c r="H74" s="71">
        <f t="shared" si="14"/>
        <v>0.94117647058823528</v>
      </c>
      <c r="L74" s="17"/>
      <c r="M74" s="17" t="s">
        <v>301</v>
      </c>
      <c r="N74" s="17">
        <v>15</v>
      </c>
      <c r="O74" s="17">
        <v>31</v>
      </c>
      <c r="P74" s="17">
        <v>32</v>
      </c>
      <c r="Q74" s="17">
        <v>3</v>
      </c>
      <c r="R74" s="17">
        <v>18</v>
      </c>
      <c r="S74" s="17">
        <v>34</v>
      </c>
    </row>
    <row r="75" spans="1:19" ht="24.75" customHeight="1" x14ac:dyDescent="0.25">
      <c r="A75" s="57" t="s">
        <v>21</v>
      </c>
      <c r="B75" s="61" t="str">
        <f t="shared" si="8"/>
        <v xml:space="preserve">Soins infirmiers généralistes </v>
      </c>
      <c r="C75" s="67">
        <f t="shared" si="10"/>
        <v>22</v>
      </c>
      <c r="D75" s="68">
        <f t="shared" si="11"/>
        <v>64</v>
      </c>
      <c r="E75" s="69">
        <f t="shared" si="9"/>
        <v>350</v>
      </c>
      <c r="F75" s="70">
        <f t="shared" si="12"/>
        <v>7.361963190184051E-2</v>
      </c>
      <c r="G75" s="68">
        <f t="shared" si="13"/>
        <v>25</v>
      </c>
      <c r="H75" s="71">
        <f t="shared" si="14"/>
        <v>2.348993288590604</v>
      </c>
      <c r="L75" s="17"/>
      <c r="M75" s="17" t="s">
        <v>185</v>
      </c>
      <c r="N75" s="17">
        <v>22</v>
      </c>
      <c r="O75" s="17">
        <v>64</v>
      </c>
      <c r="P75" s="17">
        <v>350</v>
      </c>
      <c r="Q75" s="17">
        <v>25</v>
      </c>
      <c r="R75" s="17">
        <v>326</v>
      </c>
      <c r="S75" s="17">
        <v>149</v>
      </c>
    </row>
    <row r="76" spans="1:19" ht="24.75" customHeight="1" x14ac:dyDescent="0.25">
      <c r="A76" s="57" t="s">
        <v>20</v>
      </c>
      <c r="B76" s="61" t="str">
        <f t="shared" si="8"/>
        <v xml:space="preserve">Management de projet immobilier </v>
      </c>
      <c r="C76" s="67">
        <f t="shared" si="10"/>
        <v>14</v>
      </c>
      <c r="D76" s="68">
        <f t="shared" si="11"/>
        <v>26</v>
      </c>
      <c r="E76" s="69">
        <f t="shared" si="9"/>
        <v>34</v>
      </c>
      <c r="F76" s="70">
        <f t="shared" si="12"/>
        <v>0.7</v>
      </c>
      <c r="G76" s="68">
        <f t="shared" si="13"/>
        <v>0</v>
      </c>
      <c r="H76" s="71">
        <f t="shared" si="14"/>
        <v>1.4782608695652173</v>
      </c>
      <c r="L76" s="17"/>
      <c r="M76" s="17" t="s">
        <v>302</v>
      </c>
      <c r="N76" s="17">
        <v>14</v>
      </c>
      <c r="O76" s="17">
        <v>26</v>
      </c>
      <c r="P76" s="17">
        <v>34</v>
      </c>
      <c r="Q76" s="17" t="s">
        <v>95</v>
      </c>
      <c r="R76" s="17">
        <v>20</v>
      </c>
      <c r="S76" s="17">
        <v>23</v>
      </c>
    </row>
    <row r="77" spans="1:19" ht="24.75" customHeight="1" x14ac:dyDescent="0.25">
      <c r="A77" s="57" t="s">
        <v>19</v>
      </c>
      <c r="B77" s="61" t="str">
        <f t="shared" si="8"/>
        <v xml:space="preserve">Conception et dessin produits mécaniques </v>
      </c>
      <c r="C77" s="67">
        <f t="shared" si="10"/>
        <v>21</v>
      </c>
      <c r="D77" s="68">
        <f t="shared" si="11"/>
        <v>41</v>
      </c>
      <c r="E77" s="69">
        <f t="shared" si="9"/>
        <v>52</v>
      </c>
      <c r="F77" s="70">
        <f t="shared" si="12"/>
        <v>0.625</v>
      </c>
      <c r="G77" s="68">
        <f t="shared" si="13"/>
        <v>6</v>
      </c>
      <c r="H77" s="71">
        <f t="shared" si="14"/>
        <v>0.72222222222222221</v>
      </c>
      <c r="L77" s="17"/>
      <c r="M77" s="17" t="s">
        <v>137</v>
      </c>
      <c r="N77" s="17">
        <v>21</v>
      </c>
      <c r="O77" s="17">
        <v>41</v>
      </c>
      <c r="P77" s="17">
        <v>52</v>
      </c>
      <c r="Q77" s="17">
        <v>6</v>
      </c>
      <c r="R77" s="17">
        <v>32</v>
      </c>
      <c r="S77" s="17">
        <v>72</v>
      </c>
    </row>
    <row r="78" spans="1:19" ht="24.75" customHeight="1" x14ac:dyDescent="0.25">
      <c r="A78" s="57" t="s">
        <v>18</v>
      </c>
      <c r="B78" s="61" t="str">
        <f t="shared" si="8"/>
        <v xml:space="preserve">Conseil et maîtrise d'ouvrage en systèmes d'information </v>
      </c>
      <c r="C78" s="67">
        <f t="shared" si="10"/>
        <v>14</v>
      </c>
      <c r="D78" s="68">
        <f t="shared" si="11"/>
        <v>22</v>
      </c>
      <c r="E78" s="69">
        <f t="shared" si="9"/>
        <v>23</v>
      </c>
      <c r="F78" s="70">
        <f t="shared" si="12"/>
        <v>0.76923076923076916</v>
      </c>
      <c r="G78" s="68">
        <f t="shared" si="13"/>
        <v>0</v>
      </c>
      <c r="H78" s="71">
        <f t="shared" si="14"/>
        <v>0.88461538461538458</v>
      </c>
      <c r="L78" s="17"/>
      <c r="M78" s="17" t="s">
        <v>303</v>
      </c>
      <c r="N78" s="17">
        <v>14</v>
      </c>
      <c r="O78" s="17">
        <v>22</v>
      </c>
      <c r="P78" s="17">
        <v>23</v>
      </c>
      <c r="Q78" s="17" t="s">
        <v>95</v>
      </c>
      <c r="R78" s="17">
        <v>13</v>
      </c>
      <c r="S78" s="17">
        <v>26</v>
      </c>
    </row>
    <row r="79" spans="1:19" ht="10.5" customHeight="1" x14ac:dyDescent="0.25">
      <c r="A79" s="27"/>
      <c r="B79" s="18" t="str">
        <f>IF(COUNTIF(C69:D78,"*ND")&gt;=1,"ND : Non diffusable (secret statistique)","")</f>
        <v/>
      </c>
      <c r="H79" s="7"/>
      <c r="L79" s="17"/>
      <c r="M79" s="17"/>
      <c r="N79" s="17"/>
      <c r="O79" s="17"/>
      <c r="P79" s="17"/>
      <c r="Q79" s="17"/>
    </row>
    <row r="80" spans="1:19" x14ac:dyDescent="0.25">
      <c r="I80" s="17"/>
      <c r="J80" s="17"/>
      <c r="K80" s="17"/>
      <c r="L80" s="17"/>
      <c r="M80" s="17"/>
      <c r="N80" s="17"/>
      <c r="O80" s="17"/>
      <c r="P80" s="17"/>
      <c r="Q80" s="17"/>
    </row>
    <row r="81" spans="12:17" x14ac:dyDescent="0.25">
      <c r="L81" s="17"/>
      <c r="M81" s="17"/>
      <c r="N81" s="17"/>
      <c r="O81" s="17"/>
      <c r="P81" s="17"/>
      <c r="Q81" s="17"/>
    </row>
    <row r="82" spans="12:17" x14ac:dyDescent="0.25">
      <c r="L82" s="17"/>
      <c r="M82" s="17"/>
      <c r="N82" s="17"/>
      <c r="O82" s="17"/>
      <c r="P82" s="17"/>
      <c r="Q82" s="17"/>
    </row>
    <row r="83" spans="12:17" x14ac:dyDescent="0.25">
      <c r="L83" s="17"/>
      <c r="M83" s="17"/>
      <c r="N83" s="17"/>
      <c r="O83" s="17"/>
      <c r="P83" s="17"/>
      <c r="Q83" s="17"/>
    </row>
    <row r="84" spans="12:17" x14ac:dyDescent="0.25">
      <c r="L84" s="17"/>
      <c r="M84" s="17"/>
      <c r="N84" s="17"/>
      <c r="O84" s="17"/>
      <c r="P84" s="17"/>
      <c r="Q84" s="17"/>
    </row>
  </sheetData>
  <mergeCells count="14">
    <mergeCell ref="G67:G68"/>
    <mergeCell ref="H67:H68"/>
    <mergeCell ref="B67:B68"/>
    <mergeCell ref="C67:C68"/>
    <mergeCell ref="D67:D68"/>
    <mergeCell ref="E67:E68"/>
    <mergeCell ref="F67:F68"/>
    <mergeCell ref="C1:H1"/>
    <mergeCell ref="C49:H49"/>
    <mergeCell ref="B62:H66"/>
    <mergeCell ref="B45:H46"/>
    <mergeCell ref="H23:H26"/>
    <mergeCell ref="A5:H5"/>
    <mergeCell ref="A7:H19"/>
  </mergeCells>
  <conditionalFormatting sqref="C51:E60 G51:H60">
    <cfRule type="cellIs" dxfId="269" priority="6" operator="equal">
      <formula>5</formula>
    </cfRule>
    <cfRule type="cellIs" dxfId="268" priority="7" operator="equal">
      <formula>4</formula>
    </cfRule>
    <cfRule type="cellIs" dxfId="267" priority="8" operator="equal">
      <formula>3</formula>
    </cfRule>
    <cfRule type="cellIs" dxfId="266" priority="9" operator="equal">
      <formula>2</formula>
    </cfRule>
    <cfRule type="cellIs" dxfId="265" priority="10" operator="equal">
      <formula>1</formula>
    </cfRule>
  </conditionalFormatting>
  <conditionalFormatting sqref="F51:F60">
    <cfRule type="cellIs" dxfId="264" priority="1" operator="equal">
      <formula>5</formula>
    </cfRule>
    <cfRule type="cellIs" dxfId="263" priority="2" operator="equal">
      <formula>4</formula>
    </cfRule>
    <cfRule type="cellIs" dxfId="262" priority="3" operator="equal">
      <formula>3</formula>
    </cfRule>
    <cfRule type="cellIs" dxfId="261" priority="4" operator="equal">
      <formula>2</formula>
    </cfRule>
    <cfRule type="cellIs" dxfId="260" priority="5" operator="equal">
      <formula>1</formula>
    </cfRule>
  </conditionalFormatting>
  <pageMargins left="0.25" right="0.25"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36</vt:i4>
      </vt:variant>
    </vt:vector>
  </HeadingPairs>
  <TitlesOfParts>
    <vt:vector size="71" baseType="lpstr">
      <vt:lpstr>Sommaire</vt:lpstr>
      <vt:lpstr>Méthodologie</vt:lpstr>
      <vt:lpstr>Normandie</vt:lpstr>
      <vt:lpstr>14</vt:lpstr>
      <vt:lpstr>27</vt:lpstr>
      <vt:lpstr>50</vt:lpstr>
      <vt:lpstr>61</vt:lpstr>
      <vt:lpstr>76</vt:lpstr>
      <vt:lpstr>2801</vt:lpstr>
      <vt:lpstr>2802</vt:lpstr>
      <vt:lpstr>2803</vt:lpstr>
      <vt:lpstr>2804</vt:lpstr>
      <vt:lpstr>2805</vt:lpstr>
      <vt:lpstr>2806</vt:lpstr>
      <vt:lpstr>2807</vt:lpstr>
      <vt:lpstr>2808</vt:lpstr>
      <vt:lpstr>2809</vt:lpstr>
      <vt:lpstr>2810</vt:lpstr>
      <vt:lpstr>2811</vt:lpstr>
      <vt:lpstr>2812</vt:lpstr>
      <vt:lpstr>2813</vt:lpstr>
      <vt:lpstr>2814</vt:lpstr>
      <vt:lpstr>2816</vt:lpstr>
      <vt:lpstr>2817</vt:lpstr>
      <vt:lpstr>2818</vt:lpstr>
      <vt:lpstr>2819</vt:lpstr>
      <vt:lpstr>2820</vt:lpstr>
      <vt:lpstr>2821</vt:lpstr>
      <vt:lpstr>2822</vt:lpstr>
      <vt:lpstr>2823</vt:lpstr>
      <vt:lpstr>2824</vt:lpstr>
      <vt:lpstr>2825</vt:lpstr>
      <vt:lpstr>2826</vt:lpstr>
      <vt:lpstr>2827</vt:lpstr>
      <vt:lpstr>2828</vt:lpstr>
      <vt:lpstr>Depart</vt:lpstr>
      <vt:lpstr>'14'!Zone_d_impression</vt:lpstr>
      <vt:lpstr>'27'!Zone_d_impression</vt:lpstr>
      <vt:lpstr>'2801'!Zone_d_impression</vt:lpstr>
      <vt:lpstr>'2802'!Zone_d_impression</vt:lpstr>
      <vt:lpstr>'2803'!Zone_d_impression</vt:lpstr>
      <vt:lpstr>'2804'!Zone_d_impression</vt:lpstr>
      <vt:lpstr>'2805'!Zone_d_impression</vt:lpstr>
      <vt:lpstr>'2806'!Zone_d_impression</vt:lpstr>
      <vt:lpstr>'2807'!Zone_d_impression</vt:lpstr>
      <vt:lpstr>'2808'!Zone_d_impression</vt:lpstr>
      <vt:lpstr>'2809'!Zone_d_impression</vt:lpstr>
      <vt:lpstr>'2810'!Zone_d_impression</vt:lpstr>
      <vt:lpstr>'2811'!Zone_d_impression</vt:lpstr>
      <vt:lpstr>'2812'!Zone_d_impression</vt:lpstr>
      <vt:lpstr>'2813'!Zone_d_impression</vt:lpstr>
      <vt:lpstr>'2814'!Zone_d_impression</vt:lpstr>
      <vt:lpstr>'2816'!Zone_d_impression</vt:lpstr>
      <vt:lpstr>'2817'!Zone_d_impression</vt:lpstr>
      <vt:lpstr>'2818'!Zone_d_impression</vt:lpstr>
      <vt:lpstr>'2819'!Zone_d_impression</vt:lpstr>
      <vt:lpstr>'2820'!Zone_d_impression</vt:lpstr>
      <vt:lpstr>'2821'!Zone_d_impression</vt:lpstr>
      <vt:lpstr>'2822'!Zone_d_impression</vt:lpstr>
      <vt:lpstr>'2823'!Zone_d_impression</vt:lpstr>
      <vt:lpstr>'2824'!Zone_d_impression</vt:lpstr>
      <vt:lpstr>'2825'!Zone_d_impression</vt:lpstr>
      <vt:lpstr>'2826'!Zone_d_impression</vt:lpstr>
      <vt:lpstr>'2827'!Zone_d_impression</vt:lpstr>
      <vt:lpstr>'2828'!Zone_d_impression</vt:lpstr>
      <vt:lpstr>'50'!Zone_d_impression</vt:lpstr>
      <vt:lpstr>'61'!Zone_d_impression</vt:lpstr>
      <vt:lpstr>'76'!Zone_d_impression</vt:lpstr>
      <vt:lpstr>Méthodologie!Zone_d_impression</vt:lpstr>
      <vt:lpstr>Normandie!Zone_d_impression</vt:lpstr>
      <vt:lpstr>Sommaire!Zone_d_impression</vt:lpstr>
    </vt:vector>
  </TitlesOfParts>
  <Company>Pôle Emploi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BOUVIER Julie</dc:creator>
  <cp:lastModifiedBy>GILLE Francois</cp:lastModifiedBy>
  <cp:lastPrinted>2022-09-16T10:14:20Z</cp:lastPrinted>
  <dcterms:created xsi:type="dcterms:W3CDTF">2020-11-10T14:15:03Z</dcterms:created>
  <dcterms:modified xsi:type="dcterms:W3CDTF">2023-11-16T15:06:23Z</dcterms:modified>
</cp:coreProperties>
</file>