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theme/themeOverride2.xml" ContentType="application/vnd.openxmlformats-officedocument.themeOverride+xml"/>
  <Override PartName="/xl/charts/chart9.xml" ContentType="application/vnd.openxmlformats-officedocument.drawingml.chart+xml"/>
  <Override PartName="/xl/theme/themeOverride3.xml" ContentType="application/vnd.openxmlformats-officedocument.themeOverride+xml"/>
  <Override PartName="/xl/charts/chart10.xml" ContentType="application/vnd.openxmlformats-officedocument.drawingml.chart+xml"/>
  <Override PartName="/xl/theme/themeOverride4.xml" ContentType="application/vnd.openxmlformats-officedocument.themeOverride+xml"/>
  <Override PartName="/xl/charts/chart11.xml" ContentType="application/vnd.openxmlformats-officedocument.drawingml.chart+xml"/>
  <Override PartName="/xl/theme/themeOverride5.xml" ContentType="application/vnd.openxmlformats-officedocument.themeOverrid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U:\DR028\DRAO\SEE\3-ÉTUDES-ÉVALUATIONS\BRSA\déc2023\"/>
    </mc:Choice>
  </mc:AlternateContent>
  <bookViews>
    <workbookView xWindow="0" yWindow="0" windowWidth="20490" windowHeight="6525" tabRatio="825"/>
  </bookViews>
  <sheets>
    <sheet name="Profil" sheetId="74" r:id="rId1"/>
    <sheet name="Alim" sheetId="69" state="hidden" r:id="rId2"/>
    <sheet name="Date" sheetId="30" state="hidden" r:id="rId3"/>
    <sheet name="Nomen" sheetId="7" state="hidden" r:id="rId4"/>
    <sheet name="DEFMABCDE_RSA" sheetId="38" state="hidden" r:id="rId5"/>
    <sheet name="TYPO_ABC" sheetId="70" state="hidden" r:id="rId6"/>
    <sheet name="TYPO_ABC_RSA" sheetId="39" state="hidden" r:id="rId7"/>
    <sheet name="Entree" sheetId="37" state="hidden" r:id="rId8"/>
    <sheet name="Sortie" sheetId="36" state="hidden" r:id="rId9"/>
    <sheet name="Métiers" sheetId="71" state="hidden" r:id="rId10"/>
    <sheet name="FORM_RSA" sheetId="73" state="hidden" r:id="rId11"/>
    <sheet name="FORM_RSA_DOMAINES" sheetId="75" state="hidden" r:id="rId12"/>
    <sheet name="RET_EMPLOI" sheetId="77" state="hidden" r:id="rId13"/>
    <sheet name="rome" sheetId="72" state="hidden" r:id="rId14"/>
  </sheets>
  <definedNames>
    <definedName name="_xlnm._FilterDatabase" localSheetId="4" hidden="1">DEFMABCDE_RSA!$A$1:$K$28</definedName>
    <definedName name="Bassin">Nomen!$G$11:$G$37</definedName>
    <definedName name="Canton">Nomen!$I$11:$I$137</definedName>
    <definedName name="Communes">#REF!</definedName>
    <definedName name="Département_Région">Nomen!$M$11:$M$16</definedName>
    <definedName name="EPCI">Nomen!$K$11:$K$79</definedName>
    <definedName name="_xlnm.Print_Area" localSheetId="0">Profil!$A$8:$W$84</definedName>
  </definedNames>
  <calcPr calcId="152511"/>
  <webPublishObjects count="1">
    <webPublishObject id="13907" divId="Maquette_météo_13907" destinationFile="D:\Documents and Settings\ICGO0420\Bureau\Page.htm"/>
  </webPublishObjects>
</workbook>
</file>

<file path=xl/calcChain.xml><?xml version="1.0" encoding="utf-8"?>
<calcChain xmlns="http://schemas.openxmlformats.org/spreadsheetml/2006/main">
  <c r="A698" i="75" l="1"/>
  <c r="A699" i="75"/>
  <c r="A700" i="75"/>
  <c r="A701" i="75"/>
  <c r="A702" i="75"/>
  <c r="A703" i="75"/>
  <c r="A704" i="75"/>
  <c r="A705" i="75"/>
  <c r="A706" i="75"/>
  <c r="A707" i="75"/>
  <c r="A708" i="75"/>
  <c r="A709" i="75"/>
  <c r="A710" i="75"/>
  <c r="A711" i="75"/>
  <c r="A712" i="75"/>
  <c r="A1236" i="71" l="1"/>
  <c r="A1212" i="71" l="1"/>
  <c r="A1213" i="71"/>
  <c r="A1214" i="71"/>
  <c r="A1215" i="71"/>
  <c r="A1216" i="71"/>
  <c r="A1217" i="71"/>
  <c r="A1218" i="71"/>
  <c r="A1219" i="71"/>
  <c r="A1220" i="71"/>
  <c r="A1221" i="71"/>
  <c r="A1222" i="71"/>
  <c r="A1223" i="71"/>
  <c r="A1224" i="71"/>
  <c r="A1225" i="71"/>
  <c r="A1226" i="71"/>
  <c r="A1227" i="71"/>
  <c r="A1228" i="71"/>
  <c r="A1229" i="71"/>
  <c r="A1230" i="71"/>
  <c r="A1231" i="71"/>
  <c r="A1232" i="71"/>
  <c r="A1233" i="71"/>
  <c r="A1234" i="71"/>
  <c r="A1235" i="71"/>
  <c r="D244" i="36"/>
  <c r="D245" i="36"/>
  <c r="D246" i="36"/>
  <c r="D247" i="36"/>
  <c r="D248" i="36"/>
  <c r="D244" i="37"/>
  <c r="D245" i="37"/>
  <c r="D246" i="37"/>
  <c r="D247" i="37"/>
  <c r="D248" i="37"/>
  <c r="A68" i="74" l="1"/>
  <c r="A3" i="71" l="1"/>
  <c r="A4" i="71"/>
  <c r="A5" i="71"/>
  <c r="A6" i="71"/>
  <c r="A7" i="71"/>
  <c r="A8" i="71"/>
  <c r="A9" i="71"/>
  <c r="A10" i="71"/>
  <c r="A11" i="71"/>
  <c r="A12" i="71"/>
  <c r="A13" i="71"/>
  <c r="A14" i="71"/>
  <c r="A15" i="71"/>
  <c r="A16" i="71"/>
  <c r="A17" i="71"/>
  <c r="A18" i="71"/>
  <c r="A19" i="71"/>
  <c r="A20" i="71"/>
  <c r="A21" i="71"/>
  <c r="A22" i="71"/>
  <c r="A23" i="71"/>
  <c r="A24" i="71"/>
  <c r="A25" i="71"/>
  <c r="A26" i="71"/>
  <c r="A27" i="71"/>
  <c r="A28" i="71"/>
  <c r="A29" i="71"/>
  <c r="A30" i="71"/>
  <c r="A31" i="71"/>
  <c r="A32" i="71"/>
  <c r="A33" i="71"/>
  <c r="A34" i="71"/>
  <c r="A35" i="71"/>
  <c r="A36" i="71"/>
  <c r="A37" i="71"/>
  <c r="A38" i="71"/>
  <c r="A39" i="71"/>
  <c r="A40" i="71"/>
  <c r="A41" i="71"/>
  <c r="A42" i="71"/>
  <c r="A43" i="71"/>
  <c r="A44" i="71"/>
  <c r="A45" i="71"/>
  <c r="A46" i="71"/>
  <c r="A47" i="71"/>
  <c r="A48" i="71"/>
  <c r="A49" i="71"/>
  <c r="A50" i="71"/>
  <c r="A51" i="71"/>
  <c r="A52" i="71"/>
  <c r="A53" i="71"/>
  <c r="A54" i="71"/>
  <c r="A55" i="71"/>
  <c r="A56" i="71"/>
  <c r="A57" i="71"/>
  <c r="A58" i="71"/>
  <c r="A59" i="71"/>
  <c r="A60" i="71"/>
  <c r="A61" i="71"/>
  <c r="A62" i="71"/>
  <c r="A63" i="71"/>
  <c r="A64" i="71"/>
  <c r="A65" i="71"/>
  <c r="A66" i="71"/>
  <c r="A67" i="71"/>
  <c r="A68" i="71"/>
  <c r="A69" i="71"/>
  <c r="A70" i="71"/>
  <c r="A71" i="71"/>
  <c r="A72" i="71"/>
  <c r="A73" i="71"/>
  <c r="A74" i="71"/>
  <c r="A75" i="71"/>
  <c r="A76" i="71"/>
  <c r="A77" i="71"/>
  <c r="A78" i="71"/>
  <c r="A79" i="71"/>
  <c r="A80" i="71"/>
  <c r="A81" i="71"/>
  <c r="A82" i="71"/>
  <c r="A83" i="71"/>
  <c r="A84" i="71"/>
  <c r="A85" i="71"/>
  <c r="A86" i="71"/>
  <c r="A87" i="71"/>
  <c r="A88" i="71"/>
  <c r="A89" i="71"/>
  <c r="A90" i="71"/>
  <c r="A91" i="71"/>
  <c r="A92" i="71"/>
  <c r="A93" i="71"/>
  <c r="A94" i="71"/>
  <c r="A95" i="71"/>
  <c r="A96" i="71"/>
  <c r="A97" i="71"/>
  <c r="A98" i="71"/>
  <c r="A99" i="71"/>
  <c r="A100" i="71"/>
  <c r="A101" i="71"/>
  <c r="A102" i="71"/>
  <c r="A103" i="71"/>
  <c r="A104" i="71"/>
  <c r="A105" i="71"/>
  <c r="A106" i="71"/>
  <c r="A107" i="71"/>
  <c r="A108" i="71"/>
  <c r="A109" i="71"/>
  <c r="A110" i="71"/>
  <c r="A111" i="71"/>
  <c r="A112" i="71"/>
  <c r="A113" i="71"/>
  <c r="A114" i="71"/>
  <c r="A115" i="71"/>
  <c r="A116" i="71"/>
  <c r="A117" i="71"/>
  <c r="A118" i="71"/>
  <c r="A119" i="71"/>
  <c r="A120" i="71"/>
  <c r="A121" i="71"/>
  <c r="A122" i="71"/>
  <c r="A123" i="71"/>
  <c r="A124" i="71"/>
  <c r="A125" i="71"/>
  <c r="A126" i="71"/>
  <c r="A127" i="71"/>
  <c r="A128" i="71"/>
  <c r="A129" i="71"/>
  <c r="A130" i="71"/>
  <c r="A131" i="71"/>
  <c r="A132" i="71"/>
  <c r="A133" i="71"/>
  <c r="A134" i="71"/>
  <c r="A135" i="71"/>
  <c r="A136" i="71"/>
  <c r="A137" i="71"/>
  <c r="A138" i="71"/>
  <c r="A139" i="71"/>
  <c r="A140" i="71"/>
  <c r="A141" i="71"/>
  <c r="A142" i="71"/>
  <c r="A143" i="71"/>
  <c r="A144" i="71"/>
  <c r="A145" i="71"/>
  <c r="A146" i="71"/>
  <c r="A147" i="71"/>
  <c r="A148" i="71"/>
  <c r="A149" i="71"/>
  <c r="A150" i="71"/>
  <c r="A151" i="71"/>
  <c r="A152" i="71"/>
  <c r="A153" i="71"/>
  <c r="A154" i="71"/>
  <c r="A155" i="71"/>
  <c r="A156" i="71"/>
  <c r="A157" i="71"/>
  <c r="A158" i="71"/>
  <c r="A159" i="71"/>
  <c r="A160" i="71"/>
  <c r="A161" i="71"/>
  <c r="A162" i="71"/>
  <c r="A163" i="71"/>
  <c r="A164" i="71"/>
  <c r="A165" i="71"/>
  <c r="A166" i="71"/>
  <c r="A167" i="71"/>
  <c r="A168" i="71"/>
  <c r="A169" i="71"/>
  <c r="A170" i="71"/>
  <c r="A171" i="71"/>
  <c r="A172" i="71"/>
  <c r="A173" i="71"/>
  <c r="A174" i="71"/>
  <c r="A175" i="71"/>
  <c r="A176" i="71"/>
  <c r="A177" i="71"/>
  <c r="A178" i="71"/>
  <c r="A179" i="71"/>
  <c r="A180" i="71"/>
  <c r="A181" i="71"/>
  <c r="A182" i="71"/>
  <c r="A183" i="71"/>
  <c r="A184" i="71"/>
  <c r="A185" i="71"/>
  <c r="A186" i="71"/>
  <c r="A187" i="71"/>
  <c r="A188" i="71"/>
  <c r="A189" i="71"/>
  <c r="A190" i="71"/>
  <c r="A191" i="71"/>
  <c r="A192" i="71"/>
  <c r="A193" i="71"/>
  <c r="A194" i="71"/>
  <c r="A195" i="71"/>
  <c r="A196" i="71"/>
  <c r="A197" i="71"/>
  <c r="A198" i="71"/>
  <c r="A199" i="71"/>
  <c r="A200" i="71"/>
  <c r="A201" i="71"/>
  <c r="A202" i="71"/>
  <c r="A203" i="71"/>
  <c r="A204" i="71"/>
  <c r="A205" i="71"/>
  <c r="A206" i="71"/>
  <c r="A207" i="71"/>
  <c r="A208" i="71"/>
  <c r="A209" i="71"/>
  <c r="A210" i="71"/>
  <c r="A211" i="71"/>
  <c r="A212" i="71"/>
  <c r="A213" i="71"/>
  <c r="A214" i="71"/>
  <c r="A215" i="71"/>
  <c r="A216" i="71"/>
  <c r="A217" i="71"/>
  <c r="A218" i="71"/>
  <c r="A219" i="71"/>
  <c r="A220" i="71"/>
  <c r="A221" i="71"/>
  <c r="A222" i="71"/>
  <c r="A223" i="71"/>
  <c r="A224" i="71"/>
  <c r="A225" i="71"/>
  <c r="A226" i="71"/>
  <c r="A227" i="71"/>
  <c r="A228" i="71"/>
  <c r="A229" i="71"/>
  <c r="A230" i="71"/>
  <c r="A231" i="71"/>
  <c r="A232" i="71"/>
  <c r="A233" i="71"/>
  <c r="A234" i="71"/>
  <c r="A235" i="71"/>
  <c r="A236" i="71"/>
  <c r="A237" i="71"/>
  <c r="A238" i="71"/>
  <c r="A239" i="71"/>
  <c r="A240" i="71"/>
  <c r="A241" i="71"/>
  <c r="A242" i="71"/>
  <c r="A243" i="71"/>
  <c r="A244" i="71"/>
  <c r="A245" i="71"/>
  <c r="A246" i="71"/>
  <c r="A247" i="71"/>
  <c r="A248" i="71"/>
  <c r="A249" i="71"/>
  <c r="A250" i="71"/>
  <c r="A251" i="71"/>
  <c r="A252" i="71"/>
  <c r="A253" i="71"/>
  <c r="A254" i="71"/>
  <c r="A255" i="71"/>
  <c r="A256" i="71"/>
  <c r="A257" i="71"/>
  <c r="A258" i="71"/>
  <c r="A259" i="71"/>
  <c r="A260" i="71"/>
  <c r="A261" i="71"/>
  <c r="A262" i="71"/>
  <c r="A263" i="71"/>
  <c r="A264" i="71"/>
  <c r="A265" i="71"/>
  <c r="A266" i="71"/>
  <c r="A267" i="71"/>
  <c r="A268" i="71"/>
  <c r="A269" i="71"/>
  <c r="A270" i="71"/>
  <c r="A271" i="71"/>
  <c r="A272" i="71"/>
  <c r="A273" i="71"/>
  <c r="A274" i="71"/>
  <c r="A275" i="71"/>
  <c r="A276" i="71"/>
  <c r="A277" i="71"/>
  <c r="A278" i="71"/>
  <c r="A279" i="71"/>
  <c r="A280" i="71"/>
  <c r="A281" i="71"/>
  <c r="A282" i="71"/>
  <c r="A283" i="71"/>
  <c r="A284" i="71"/>
  <c r="A285" i="71"/>
  <c r="A286" i="71"/>
  <c r="A287" i="71"/>
  <c r="A288" i="71"/>
  <c r="A289" i="71"/>
  <c r="A290" i="71"/>
  <c r="A291" i="71"/>
  <c r="A292" i="71"/>
  <c r="A293" i="71"/>
  <c r="A294" i="71"/>
  <c r="A295" i="71"/>
  <c r="A296" i="71"/>
  <c r="A297" i="71"/>
  <c r="A298" i="71"/>
  <c r="A299" i="71"/>
  <c r="A300" i="71"/>
  <c r="A301" i="71"/>
  <c r="A302" i="71"/>
  <c r="A303" i="71"/>
  <c r="A304" i="71"/>
  <c r="A305" i="71"/>
  <c r="A306" i="71"/>
  <c r="A307" i="71"/>
  <c r="A308" i="71"/>
  <c r="A309" i="71"/>
  <c r="A310" i="71"/>
  <c r="A311" i="71"/>
  <c r="A312" i="71"/>
  <c r="A313" i="71"/>
  <c r="A314" i="71"/>
  <c r="A315" i="71"/>
  <c r="A316" i="71"/>
  <c r="A317" i="71"/>
  <c r="A318" i="71"/>
  <c r="A319" i="71"/>
  <c r="A320" i="71"/>
  <c r="A321" i="71"/>
  <c r="A322" i="71"/>
  <c r="A323" i="71"/>
  <c r="A324" i="71"/>
  <c r="A325" i="71"/>
  <c r="A326" i="71"/>
  <c r="A327" i="71"/>
  <c r="A328" i="71"/>
  <c r="A329" i="71"/>
  <c r="A330" i="71"/>
  <c r="A331" i="71"/>
  <c r="A332" i="71"/>
  <c r="A333" i="71"/>
  <c r="A334" i="71"/>
  <c r="A335" i="71"/>
  <c r="A336" i="71"/>
  <c r="A337" i="71"/>
  <c r="A338" i="71"/>
  <c r="A339" i="71"/>
  <c r="A340" i="71"/>
  <c r="A341" i="71"/>
  <c r="A342" i="71"/>
  <c r="A343" i="71"/>
  <c r="A344" i="71"/>
  <c r="A345" i="71"/>
  <c r="A346" i="71"/>
  <c r="A347" i="71"/>
  <c r="A348" i="71"/>
  <c r="A349" i="71"/>
  <c r="A350" i="71"/>
  <c r="A351" i="71"/>
  <c r="A352" i="71"/>
  <c r="A353" i="71"/>
  <c r="A354" i="71"/>
  <c r="A355" i="71"/>
  <c r="A356" i="71"/>
  <c r="A357" i="71"/>
  <c r="A358" i="71"/>
  <c r="A359" i="71"/>
  <c r="A360" i="71"/>
  <c r="A361" i="71"/>
  <c r="A362" i="71"/>
  <c r="A363" i="71"/>
  <c r="A364" i="71"/>
  <c r="A365" i="71"/>
  <c r="A366" i="71"/>
  <c r="A367" i="71"/>
  <c r="A368" i="71"/>
  <c r="A369" i="71"/>
  <c r="A370" i="71"/>
  <c r="A371" i="71"/>
  <c r="A372" i="71"/>
  <c r="A373" i="71"/>
  <c r="A374" i="71"/>
  <c r="A375" i="71"/>
  <c r="A376" i="71"/>
  <c r="A377" i="71"/>
  <c r="A378" i="71"/>
  <c r="A379" i="71"/>
  <c r="A380" i="71"/>
  <c r="A381" i="71"/>
  <c r="A382" i="71"/>
  <c r="A383" i="71"/>
  <c r="A384" i="71"/>
  <c r="A385" i="71"/>
  <c r="A386" i="71"/>
  <c r="A387" i="71"/>
  <c r="A388" i="71"/>
  <c r="A389" i="71"/>
  <c r="A390" i="71"/>
  <c r="A391" i="71"/>
  <c r="A392" i="71"/>
  <c r="A393" i="71"/>
  <c r="A394" i="71"/>
  <c r="A395" i="71"/>
  <c r="A396" i="71"/>
  <c r="A397" i="71"/>
  <c r="A398" i="71"/>
  <c r="A399" i="71"/>
  <c r="A400" i="71"/>
  <c r="A401" i="71"/>
  <c r="A402" i="71"/>
  <c r="A403" i="71"/>
  <c r="A404" i="71"/>
  <c r="A405" i="71"/>
  <c r="A406" i="71"/>
  <c r="A407" i="71"/>
  <c r="A408" i="71"/>
  <c r="A409" i="71"/>
  <c r="A410" i="71"/>
  <c r="A411" i="71"/>
  <c r="A412" i="71"/>
  <c r="A413" i="71"/>
  <c r="A414" i="71"/>
  <c r="A415" i="71"/>
  <c r="A416" i="71"/>
  <c r="A417" i="71"/>
  <c r="A418" i="71"/>
  <c r="A419" i="71"/>
  <c r="A420" i="71"/>
  <c r="A421" i="71"/>
  <c r="A422" i="71"/>
  <c r="A423" i="71"/>
  <c r="A424" i="71"/>
  <c r="A425" i="71"/>
  <c r="A426" i="71"/>
  <c r="A427" i="71"/>
  <c r="A428" i="71"/>
  <c r="A429" i="71"/>
  <c r="A430" i="71"/>
  <c r="A431" i="71"/>
  <c r="A432" i="71"/>
  <c r="A433" i="71"/>
  <c r="A434" i="71"/>
  <c r="A435" i="71"/>
  <c r="A436" i="71"/>
  <c r="A437" i="71"/>
  <c r="A438" i="71"/>
  <c r="A439" i="71"/>
  <c r="A440" i="71"/>
  <c r="A441" i="71"/>
  <c r="A442" i="71"/>
  <c r="A443" i="71"/>
  <c r="A444" i="71"/>
  <c r="A445" i="71"/>
  <c r="A446" i="71"/>
  <c r="A447" i="71"/>
  <c r="A448" i="71"/>
  <c r="A449" i="71"/>
  <c r="A450" i="71"/>
  <c r="A451" i="71"/>
  <c r="A452" i="71"/>
  <c r="A453" i="71"/>
  <c r="A454" i="71"/>
  <c r="A455" i="71"/>
  <c r="A456" i="71"/>
  <c r="A457" i="71"/>
  <c r="A458" i="71"/>
  <c r="A459" i="71"/>
  <c r="A460" i="71"/>
  <c r="A461" i="71"/>
  <c r="A462" i="71"/>
  <c r="A463" i="71"/>
  <c r="A464" i="71"/>
  <c r="A465" i="71"/>
  <c r="A466" i="71"/>
  <c r="A467" i="71"/>
  <c r="A468" i="71"/>
  <c r="A469" i="71"/>
  <c r="A470" i="71"/>
  <c r="A471" i="71"/>
  <c r="A472" i="71"/>
  <c r="A473" i="71"/>
  <c r="A474" i="71"/>
  <c r="A475" i="71"/>
  <c r="A476" i="71"/>
  <c r="A477" i="71"/>
  <c r="A478" i="71"/>
  <c r="A479" i="71"/>
  <c r="A480" i="71"/>
  <c r="A481" i="71"/>
  <c r="A482" i="71"/>
  <c r="A483" i="71"/>
  <c r="A484" i="71"/>
  <c r="A485" i="71"/>
  <c r="A486" i="71"/>
  <c r="A487" i="71"/>
  <c r="A488" i="71"/>
  <c r="A489" i="71"/>
  <c r="A490" i="71"/>
  <c r="A491" i="71"/>
  <c r="A492" i="71"/>
  <c r="A493" i="71"/>
  <c r="A494" i="71"/>
  <c r="A495" i="71"/>
  <c r="A496" i="71"/>
  <c r="A497" i="71"/>
  <c r="A498" i="71"/>
  <c r="A499" i="71"/>
  <c r="A500" i="71"/>
  <c r="A501" i="71"/>
  <c r="A502" i="71"/>
  <c r="A503" i="71"/>
  <c r="A504" i="71"/>
  <c r="A505" i="71"/>
  <c r="A506" i="71"/>
  <c r="A507" i="71"/>
  <c r="A508" i="71"/>
  <c r="A509" i="71"/>
  <c r="A510" i="71"/>
  <c r="A511" i="71"/>
  <c r="A512" i="71"/>
  <c r="A513" i="71"/>
  <c r="A514" i="71"/>
  <c r="A515" i="71"/>
  <c r="A516" i="71"/>
  <c r="A517" i="71"/>
  <c r="A518" i="71"/>
  <c r="A519" i="71"/>
  <c r="A520" i="71"/>
  <c r="A521" i="71"/>
  <c r="A522" i="71"/>
  <c r="A523" i="71"/>
  <c r="A524" i="71"/>
  <c r="A525" i="71"/>
  <c r="A526" i="71"/>
  <c r="A527" i="71"/>
  <c r="A528" i="71"/>
  <c r="A529" i="71"/>
  <c r="A530" i="71"/>
  <c r="A531" i="71"/>
  <c r="A532" i="71"/>
  <c r="A533" i="71"/>
  <c r="A534" i="71"/>
  <c r="A535" i="71"/>
  <c r="A536" i="71"/>
  <c r="A537" i="71"/>
  <c r="A538" i="71"/>
  <c r="A539" i="71"/>
  <c r="A540" i="71"/>
  <c r="A541" i="71"/>
  <c r="A542" i="71"/>
  <c r="A543" i="71"/>
  <c r="A544" i="71"/>
  <c r="A545" i="71"/>
  <c r="A546" i="71"/>
  <c r="A547" i="71"/>
  <c r="A548" i="71"/>
  <c r="A549" i="71"/>
  <c r="A550" i="71"/>
  <c r="A551" i="71"/>
  <c r="A552" i="71"/>
  <c r="A553" i="71"/>
  <c r="A554" i="71"/>
  <c r="A555" i="71"/>
  <c r="A556" i="71"/>
  <c r="A557" i="71"/>
  <c r="A558" i="71"/>
  <c r="A559" i="71"/>
  <c r="A560" i="71"/>
  <c r="A561" i="71"/>
  <c r="A562" i="71"/>
  <c r="A563" i="71"/>
  <c r="A564" i="71"/>
  <c r="A565" i="71"/>
  <c r="A566" i="71"/>
  <c r="A567" i="71"/>
  <c r="A568" i="71"/>
  <c r="A569" i="71"/>
  <c r="A570" i="71"/>
  <c r="A571" i="71"/>
  <c r="A572" i="71"/>
  <c r="A573" i="71"/>
  <c r="A574" i="71"/>
  <c r="A575" i="71"/>
  <c r="A576" i="71"/>
  <c r="A577" i="71"/>
  <c r="A578" i="71"/>
  <c r="A579" i="71"/>
  <c r="A580" i="71"/>
  <c r="A581" i="71"/>
  <c r="A582" i="71"/>
  <c r="A583" i="71"/>
  <c r="A584" i="71"/>
  <c r="A585" i="71"/>
  <c r="A586" i="71"/>
  <c r="A587" i="71"/>
  <c r="A588" i="71"/>
  <c r="A589" i="71"/>
  <c r="A590" i="71"/>
  <c r="A591" i="71"/>
  <c r="A592" i="71"/>
  <c r="A593" i="71"/>
  <c r="A594" i="71"/>
  <c r="A595" i="71"/>
  <c r="A596" i="71"/>
  <c r="A597" i="71"/>
  <c r="A598" i="71"/>
  <c r="A599" i="71"/>
  <c r="A600" i="71"/>
  <c r="A601" i="71"/>
  <c r="A602" i="71"/>
  <c r="A603" i="71"/>
  <c r="A604" i="71"/>
  <c r="A605" i="71"/>
  <c r="A606" i="71"/>
  <c r="A607" i="71"/>
  <c r="A608" i="71"/>
  <c r="A609" i="71"/>
  <c r="A610" i="71"/>
  <c r="A611" i="71"/>
  <c r="A612" i="71"/>
  <c r="A613" i="71"/>
  <c r="A614" i="71"/>
  <c r="A615" i="71"/>
  <c r="A616" i="71"/>
  <c r="A617" i="71"/>
  <c r="A618" i="71"/>
  <c r="A619" i="71"/>
  <c r="A620" i="71"/>
  <c r="A621" i="71"/>
  <c r="A622" i="71"/>
  <c r="A623" i="71"/>
  <c r="A624" i="71"/>
  <c r="A625" i="71"/>
  <c r="A626" i="71"/>
  <c r="A627" i="71"/>
  <c r="A628" i="71"/>
  <c r="A629" i="71"/>
  <c r="A630" i="71"/>
  <c r="A631" i="71"/>
  <c r="A632" i="71"/>
  <c r="A633" i="71"/>
  <c r="A634" i="71"/>
  <c r="A635" i="71"/>
  <c r="A636" i="71"/>
  <c r="A637" i="71"/>
  <c r="A638" i="71"/>
  <c r="A639" i="71"/>
  <c r="A640" i="71"/>
  <c r="A641" i="71"/>
  <c r="A642" i="71"/>
  <c r="A643" i="71"/>
  <c r="A644" i="71"/>
  <c r="A645" i="71"/>
  <c r="A646" i="71"/>
  <c r="A647" i="71"/>
  <c r="A648" i="71"/>
  <c r="A649" i="71"/>
  <c r="A650" i="71"/>
  <c r="A651" i="71"/>
  <c r="A652" i="71"/>
  <c r="A653" i="71"/>
  <c r="A654" i="71"/>
  <c r="A655" i="71"/>
  <c r="A656" i="71"/>
  <c r="A657" i="71"/>
  <c r="A658" i="71"/>
  <c r="A659" i="71"/>
  <c r="A660" i="71"/>
  <c r="A661" i="71"/>
  <c r="A662" i="71"/>
  <c r="A663" i="71"/>
  <c r="A664" i="71"/>
  <c r="A665" i="71"/>
  <c r="A666" i="71"/>
  <c r="A667" i="71"/>
  <c r="A668" i="71"/>
  <c r="A669" i="71"/>
  <c r="A670" i="71"/>
  <c r="A671" i="71"/>
  <c r="A672" i="71"/>
  <c r="A673" i="71"/>
  <c r="A674" i="71"/>
  <c r="A675" i="71"/>
  <c r="A676" i="71"/>
  <c r="A677" i="71"/>
  <c r="A678" i="71"/>
  <c r="A679" i="71"/>
  <c r="A680" i="71"/>
  <c r="A681" i="71"/>
  <c r="A682" i="71"/>
  <c r="A683" i="71"/>
  <c r="A684" i="71"/>
  <c r="A685" i="71"/>
  <c r="A686" i="71"/>
  <c r="A687" i="71"/>
  <c r="A688" i="71"/>
  <c r="A689" i="71"/>
  <c r="A690" i="71"/>
  <c r="A691" i="71"/>
  <c r="A692" i="71"/>
  <c r="A693" i="71"/>
  <c r="A694" i="71"/>
  <c r="A695" i="71"/>
  <c r="A696" i="71"/>
  <c r="A697" i="71"/>
  <c r="A698" i="71"/>
  <c r="A699" i="71"/>
  <c r="A700" i="71"/>
  <c r="A701" i="71"/>
  <c r="A702" i="71"/>
  <c r="A703" i="71"/>
  <c r="A704" i="71"/>
  <c r="A705" i="71"/>
  <c r="A706" i="71"/>
  <c r="A707" i="71"/>
  <c r="A708" i="71"/>
  <c r="A709" i="71"/>
  <c r="A710" i="71"/>
  <c r="A711" i="71"/>
  <c r="A712" i="71"/>
  <c r="A713" i="71"/>
  <c r="A714" i="71"/>
  <c r="A715" i="71"/>
  <c r="A716" i="71"/>
  <c r="A717" i="71"/>
  <c r="A718" i="71"/>
  <c r="A719" i="71"/>
  <c r="A720" i="71"/>
  <c r="A721" i="71"/>
  <c r="A722" i="71"/>
  <c r="A723" i="71"/>
  <c r="A724" i="71"/>
  <c r="A725" i="71"/>
  <c r="A726" i="71"/>
  <c r="A727" i="71"/>
  <c r="A728" i="71"/>
  <c r="A729" i="71"/>
  <c r="A730" i="71"/>
  <c r="A731" i="71"/>
  <c r="A732" i="71"/>
  <c r="A733" i="71"/>
  <c r="A734" i="71"/>
  <c r="A735" i="71"/>
  <c r="A736" i="71"/>
  <c r="A737" i="71"/>
  <c r="A738" i="71"/>
  <c r="A739" i="71"/>
  <c r="A740" i="71"/>
  <c r="A741" i="71"/>
  <c r="A742" i="71"/>
  <c r="A743" i="71"/>
  <c r="A744" i="71"/>
  <c r="A745" i="71"/>
  <c r="A746" i="71"/>
  <c r="A747" i="71"/>
  <c r="A748" i="71"/>
  <c r="A749" i="71"/>
  <c r="A750" i="71"/>
  <c r="A751" i="71"/>
  <c r="A752" i="71"/>
  <c r="A753" i="71"/>
  <c r="A754" i="71"/>
  <c r="A755" i="71"/>
  <c r="A756" i="71"/>
  <c r="A757" i="71"/>
  <c r="A758" i="71"/>
  <c r="A759" i="71"/>
  <c r="A760" i="71"/>
  <c r="A761" i="71"/>
  <c r="A762" i="71"/>
  <c r="A763" i="71"/>
  <c r="A764" i="71"/>
  <c r="A765" i="71"/>
  <c r="A766" i="71"/>
  <c r="A767" i="71"/>
  <c r="A768" i="71"/>
  <c r="A769" i="71"/>
  <c r="A770" i="71"/>
  <c r="A771" i="71"/>
  <c r="A772" i="71"/>
  <c r="A773" i="71"/>
  <c r="A774" i="71"/>
  <c r="A775" i="71"/>
  <c r="A776" i="71"/>
  <c r="A777" i="71"/>
  <c r="A778" i="71"/>
  <c r="A779" i="71"/>
  <c r="A780" i="71"/>
  <c r="A781" i="71"/>
  <c r="A782" i="71"/>
  <c r="A783" i="71"/>
  <c r="A784" i="71"/>
  <c r="A785" i="71"/>
  <c r="A786" i="71"/>
  <c r="A787" i="71"/>
  <c r="A788" i="71"/>
  <c r="A789" i="71"/>
  <c r="A790" i="71"/>
  <c r="A791" i="71"/>
  <c r="A792" i="71"/>
  <c r="A793" i="71"/>
  <c r="A794" i="71"/>
  <c r="A795" i="71"/>
  <c r="A796" i="71"/>
  <c r="A797" i="71"/>
  <c r="A798" i="71"/>
  <c r="A799" i="71"/>
  <c r="A800" i="71"/>
  <c r="A801" i="71"/>
  <c r="A802" i="71"/>
  <c r="A803" i="71"/>
  <c r="A804" i="71"/>
  <c r="A805" i="71"/>
  <c r="A806" i="71"/>
  <c r="A807" i="71"/>
  <c r="A808" i="71"/>
  <c r="A809" i="71"/>
  <c r="A810" i="71"/>
  <c r="A811" i="71"/>
  <c r="A812" i="71"/>
  <c r="A813" i="71"/>
  <c r="A814" i="71"/>
  <c r="A815" i="71"/>
  <c r="A816" i="71"/>
  <c r="A817" i="71"/>
  <c r="A818" i="71"/>
  <c r="A819" i="71"/>
  <c r="A820" i="71"/>
  <c r="A821" i="71"/>
  <c r="A822" i="71"/>
  <c r="A823" i="71"/>
  <c r="A824" i="71"/>
  <c r="A825" i="71"/>
  <c r="A826" i="71"/>
  <c r="A827" i="71"/>
  <c r="A828" i="71"/>
  <c r="A829" i="71"/>
  <c r="A830" i="71"/>
  <c r="A831" i="71"/>
  <c r="A832" i="71"/>
  <c r="A833" i="71"/>
  <c r="A834" i="71"/>
  <c r="A835" i="71"/>
  <c r="A836" i="71"/>
  <c r="A837" i="71"/>
  <c r="A838" i="71"/>
  <c r="A839" i="71"/>
  <c r="A840" i="71"/>
  <c r="A841" i="71"/>
  <c r="A842" i="71"/>
  <c r="A843" i="71"/>
  <c r="A844" i="71"/>
  <c r="A845" i="71"/>
  <c r="A846" i="71"/>
  <c r="A847" i="71"/>
  <c r="A848" i="71"/>
  <c r="A849" i="71"/>
  <c r="A850" i="71"/>
  <c r="A851" i="71"/>
  <c r="A852" i="71"/>
  <c r="A853" i="71"/>
  <c r="A854" i="71"/>
  <c r="A855" i="71"/>
  <c r="A856" i="71"/>
  <c r="A857" i="71"/>
  <c r="A858" i="71"/>
  <c r="A859" i="71"/>
  <c r="A860" i="71"/>
  <c r="A861" i="71"/>
  <c r="A862" i="71"/>
  <c r="A863" i="71"/>
  <c r="A864" i="71"/>
  <c r="A865" i="71"/>
  <c r="A866" i="71"/>
  <c r="A867" i="71"/>
  <c r="A868" i="71"/>
  <c r="A869" i="71"/>
  <c r="A870" i="71"/>
  <c r="A871" i="71"/>
  <c r="A872" i="71"/>
  <c r="A873" i="71"/>
  <c r="A874" i="71"/>
  <c r="A875" i="71"/>
  <c r="A876" i="71"/>
  <c r="A877" i="71"/>
  <c r="A878" i="71"/>
  <c r="A879" i="71"/>
  <c r="A880" i="71"/>
  <c r="A881" i="71"/>
  <c r="A882" i="71"/>
  <c r="A883" i="71"/>
  <c r="A884" i="71"/>
  <c r="A885" i="71"/>
  <c r="A886" i="71"/>
  <c r="A887" i="71"/>
  <c r="A888" i="71"/>
  <c r="A889" i="71"/>
  <c r="A890" i="71"/>
  <c r="A891" i="71"/>
  <c r="A892" i="71"/>
  <c r="A893" i="71"/>
  <c r="A894" i="71"/>
  <c r="A895" i="71"/>
  <c r="A896" i="71"/>
  <c r="A897" i="71"/>
  <c r="A898" i="71"/>
  <c r="A899" i="71"/>
  <c r="A900" i="71"/>
  <c r="A901" i="71"/>
  <c r="A902" i="71"/>
  <c r="A903" i="71"/>
  <c r="A904" i="71"/>
  <c r="A905" i="71"/>
  <c r="A906" i="71"/>
  <c r="A907" i="71"/>
  <c r="A908" i="71"/>
  <c r="A909" i="71"/>
  <c r="A910" i="71"/>
  <c r="A911" i="71"/>
  <c r="A912" i="71"/>
  <c r="A913" i="71"/>
  <c r="A914" i="71"/>
  <c r="A915" i="71"/>
  <c r="A916" i="71"/>
  <c r="A917" i="71"/>
  <c r="A918" i="71"/>
  <c r="A919" i="71"/>
  <c r="A920" i="71"/>
  <c r="A921" i="71"/>
  <c r="A922" i="71"/>
  <c r="A923" i="71"/>
  <c r="A924" i="71"/>
  <c r="A925" i="71"/>
  <c r="A926" i="71"/>
  <c r="A927" i="71"/>
  <c r="A928" i="71"/>
  <c r="A929" i="71"/>
  <c r="A930" i="71"/>
  <c r="A931" i="71"/>
  <c r="A932" i="71"/>
  <c r="A933" i="71"/>
  <c r="A934" i="71"/>
  <c r="A935" i="71"/>
  <c r="A936" i="71"/>
  <c r="A937" i="71"/>
  <c r="A938" i="71"/>
  <c r="A939" i="71"/>
  <c r="A940" i="71"/>
  <c r="A941" i="71"/>
  <c r="A942" i="71"/>
  <c r="A943" i="71"/>
  <c r="A944" i="71"/>
  <c r="A945" i="71"/>
  <c r="A946" i="71"/>
  <c r="A947" i="71"/>
  <c r="A948" i="71"/>
  <c r="A949" i="71"/>
  <c r="A950" i="71"/>
  <c r="A951" i="71"/>
  <c r="A952" i="71"/>
  <c r="A953" i="71"/>
  <c r="A954" i="71"/>
  <c r="A955" i="71"/>
  <c r="A956" i="71"/>
  <c r="A957" i="71"/>
  <c r="A958" i="71"/>
  <c r="A959" i="71"/>
  <c r="A960" i="71"/>
  <c r="A961" i="71"/>
  <c r="A962" i="71"/>
  <c r="A963" i="71"/>
  <c r="A964" i="71"/>
  <c r="A965" i="71"/>
  <c r="A966" i="71"/>
  <c r="A967" i="71"/>
  <c r="A968" i="71"/>
  <c r="A969" i="71"/>
  <c r="A970" i="71"/>
  <c r="A971" i="71"/>
  <c r="A972" i="71"/>
  <c r="A973" i="71"/>
  <c r="A974" i="71"/>
  <c r="A975" i="71"/>
  <c r="A976" i="71"/>
  <c r="A977" i="71"/>
  <c r="A978" i="71"/>
  <c r="A979" i="71"/>
  <c r="A980" i="71"/>
  <c r="A981" i="71"/>
  <c r="A982" i="71"/>
  <c r="A983" i="71"/>
  <c r="A984" i="71"/>
  <c r="A985" i="71"/>
  <c r="A986" i="71"/>
  <c r="A987" i="71"/>
  <c r="A988" i="71"/>
  <c r="A989" i="71"/>
  <c r="A990" i="71"/>
  <c r="A991" i="71"/>
  <c r="A992" i="71"/>
  <c r="A993" i="71"/>
  <c r="A994" i="71"/>
  <c r="A995" i="71"/>
  <c r="A996" i="71"/>
  <c r="A997" i="71"/>
  <c r="A998" i="71"/>
  <c r="A999" i="71"/>
  <c r="A1000" i="71"/>
  <c r="A1001" i="71"/>
  <c r="A1002" i="71"/>
  <c r="A1003" i="71"/>
  <c r="A1004" i="71"/>
  <c r="A1005" i="71"/>
  <c r="A1006" i="71"/>
  <c r="A1007" i="71"/>
  <c r="A1008" i="71"/>
  <c r="A1009" i="71"/>
  <c r="A1010" i="71"/>
  <c r="A1011" i="71"/>
  <c r="A1012" i="71"/>
  <c r="A1013" i="71"/>
  <c r="A1014" i="71"/>
  <c r="A1015" i="71"/>
  <c r="A1016" i="71"/>
  <c r="A1017" i="71"/>
  <c r="A1018" i="71"/>
  <c r="A1019" i="71"/>
  <c r="A1020" i="71"/>
  <c r="A1021" i="71"/>
  <c r="A1022" i="71"/>
  <c r="A1023" i="71"/>
  <c r="A1024" i="71"/>
  <c r="A1025" i="71"/>
  <c r="A1026" i="71"/>
  <c r="A1027" i="71"/>
  <c r="A1028" i="71"/>
  <c r="A1029" i="71"/>
  <c r="A1030" i="71"/>
  <c r="A1031" i="71"/>
  <c r="A1032" i="71"/>
  <c r="A1033" i="71"/>
  <c r="A1034" i="71"/>
  <c r="A1035" i="71"/>
  <c r="A1036" i="71"/>
  <c r="A1037" i="71"/>
  <c r="A1038" i="71"/>
  <c r="A1039" i="71"/>
  <c r="A1040" i="71"/>
  <c r="A1041" i="71"/>
  <c r="A1042" i="71"/>
  <c r="A1043" i="71"/>
  <c r="A1044" i="71"/>
  <c r="A1045" i="71"/>
  <c r="A1046" i="71"/>
  <c r="A1047" i="71"/>
  <c r="A1048" i="71"/>
  <c r="A1049" i="71"/>
  <c r="A1050" i="71"/>
  <c r="A1051" i="71"/>
  <c r="A1052" i="71"/>
  <c r="A1053" i="71"/>
  <c r="A1054" i="71"/>
  <c r="A1055" i="71"/>
  <c r="A1056" i="71"/>
  <c r="A1057" i="71"/>
  <c r="A1058" i="71"/>
  <c r="A1059" i="71"/>
  <c r="A1060" i="71"/>
  <c r="A1061" i="71"/>
  <c r="A1062" i="71"/>
  <c r="A1063" i="71"/>
  <c r="A1064" i="71"/>
  <c r="A1065" i="71"/>
  <c r="A1066" i="71"/>
  <c r="A1067" i="71"/>
  <c r="A1068" i="71"/>
  <c r="A1069" i="71"/>
  <c r="A1070" i="71"/>
  <c r="A1071" i="71"/>
  <c r="A1072" i="71"/>
  <c r="A1073" i="71"/>
  <c r="A1074" i="71"/>
  <c r="A1075" i="71"/>
  <c r="A1076" i="71"/>
  <c r="A1077" i="71"/>
  <c r="A1078" i="71"/>
  <c r="A1079" i="71"/>
  <c r="A1080" i="71"/>
  <c r="A1081" i="71"/>
  <c r="A1082" i="71"/>
  <c r="A1083" i="71"/>
  <c r="A1084" i="71"/>
  <c r="A1085" i="71"/>
  <c r="A1086" i="71"/>
  <c r="A1087" i="71"/>
  <c r="A1088" i="71"/>
  <c r="A1089" i="71"/>
  <c r="A1090" i="71"/>
  <c r="A1091" i="71"/>
  <c r="A1092" i="71"/>
  <c r="A1093" i="71"/>
  <c r="A1094" i="71"/>
  <c r="A1095" i="71"/>
  <c r="A1096" i="71"/>
  <c r="A1097" i="71"/>
  <c r="A1098" i="71"/>
  <c r="A1099" i="71"/>
  <c r="A1100" i="71"/>
  <c r="A1101" i="71"/>
  <c r="A1102" i="71"/>
  <c r="A1103" i="71"/>
  <c r="A1104" i="71"/>
  <c r="A1105" i="71"/>
  <c r="A1106" i="71"/>
  <c r="A1107" i="71"/>
  <c r="A1108" i="71"/>
  <c r="A1109" i="71"/>
  <c r="A1110" i="71"/>
  <c r="A1111" i="71"/>
  <c r="A1112" i="71"/>
  <c r="A1113" i="71"/>
  <c r="A1114" i="71"/>
  <c r="A1115" i="71"/>
  <c r="A1116" i="71"/>
  <c r="A1117" i="71"/>
  <c r="A1118" i="71"/>
  <c r="A1119" i="71"/>
  <c r="A1120" i="71"/>
  <c r="A1121" i="71"/>
  <c r="A1122" i="71"/>
  <c r="A1123" i="71"/>
  <c r="A1124" i="71"/>
  <c r="A1125" i="71"/>
  <c r="A1126" i="71"/>
  <c r="A1127" i="71"/>
  <c r="A1128" i="71"/>
  <c r="A1129" i="71"/>
  <c r="A1130" i="71"/>
  <c r="A1131" i="71"/>
  <c r="A1132" i="71"/>
  <c r="A1133" i="71"/>
  <c r="A1134" i="71"/>
  <c r="A1135" i="71"/>
  <c r="A1136" i="71"/>
  <c r="A1137" i="71"/>
  <c r="A1138" i="71"/>
  <c r="A1139" i="71"/>
  <c r="A1140" i="71"/>
  <c r="A1141" i="71"/>
  <c r="A1142" i="71"/>
  <c r="A1143" i="71"/>
  <c r="A1144" i="71"/>
  <c r="A1145" i="71"/>
  <c r="A1146" i="71"/>
  <c r="A1147" i="71"/>
  <c r="A1148" i="71"/>
  <c r="A1149" i="71"/>
  <c r="A1150" i="71"/>
  <c r="A1151" i="71"/>
  <c r="A1152" i="71"/>
  <c r="A1153" i="71"/>
  <c r="A1154" i="71"/>
  <c r="A1155" i="71"/>
  <c r="A1156" i="71"/>
  <c r="A1157" i="71"/>
  <c r="A1158" i="71"/>
  <c r="A1159" i="71"/>
  <c r="A1160" i="71"/>
  <c r="A1161" i="71"/>
  <c r="A1162" i="71"/>
  <c r="A1163" i="71"/>
  <c r="A1164" i="71"/>
  <c r="A1165" i="71"/>
  <c r="A1166" i="71"/>
  <c r="A1167" i="71"/>
  <c r="A1168" i="71"/>
  <c r="A1169" i="71"/>
  <c r="A1170" i="71"/>
  <c r="A1171" i="71"/>
  <c r="A1172" i="71"/>
  <c r="A1173" i="71"/>
  <c r="A1174" i="71"/>
  <c r="A1175" i="71"/>
  <c r="A1176" i="71"/>
  <c r="A1177" i="71"/>
  <c r="A1178" i="71"/>
  <c r="A1179" i="71"/>
  <c r="A1180" i="71"/>
  <c r="A1181" i="71"/>
  <c r="A1182" i="71"/>
  <c r="A1183" i="71"/>
  <c r="A1184" i="71"/>
  <c r="A1185" i="71"/>
  <c r="A1186" i="71"/>
  <c r="A1187" i="71"/>
  <c r="A1188" i="71"/>
  <c r="A1189" i="71"/>
  <c r="A1190" i="71"/>
  <c r="A1191" i="71"/>
  <c r="A1192" i="71"/>
  <c r="A1193" i="71"/>
  <c r="A1194" i="71"/>
  <c r="A1195" i="71"/>
  <c r="A1196" i="71"/>
  <c r="A1197" i="71"/>
  <c r="A1198" i="71"/>
  <c r="A1199" i="71"/>
  <c r="A1200" i="71"/>
  <c r="A1201" i="71"/>
  <c r="A1202" i="71"/>
  <c r="A1203" i="71"/>
  <c r="A1204" i="71"/>
  <c r="A1205" i="71"/>
  <c r="A1206" i="71"/>
  <c r="A1207" i="71"/>
  <c r="A1208" i="71"/>
  <c r="A1209" i="71"/>
  <c r="A1210" i="71"/>
  <c r="A1211" i="71"/>
  <c r="A2" i="71"/>
  <c r="D239" i="36" l="1"/>
  <c r="D240" i="36"/>
  <c r="D241" i="36"/>
  <c r="D242" i="36"/>
  <c r="D243" i="36"/>
  <c r="D240" i="37"/>
  <c r="D241" i="37"/>
  <c r="D242" i="37"/>
  <c r="D243" i="37"/>
  <c r="D235" i="36" l="1"/>
  <c r="D236" i="36"/>
  <c r="D237" i="36"/>
  <c r="D238" i="36"/>
  <c r="D237" i="37"/>
  <c r="D238" i="37"/>
  <c r="D239" i="37"/>
  <c r="A3" i="75" l="1"/>
  <c r="A4" i="75"/>
  <c r="A5" i="75"/>
  <c r="A6" i="75"/>
  <c r="A7" i="75"/>
  <c r="A8" i="75"/>
  <c r="A9" i="75"/>
  <c r="A10" i="75"/>
  <c r="A11" i="75"/>
  <c r="A12" i="75"/>
  <c r="A13" i="75"/>
  <c r="A14" i="75"/>
  <c r="A15" i="75"/>
  <c r="A16" i="75"/>
  <c r="A17" i="75"/>
  <c r="A18" i="75"/>
  <c r="A19" i="75"/>
  <c r="A20" i="75"/>
  <c r="A21" i="75"/>
  <c r="A22" i="75"/>
  <c r="A23" i="75"/>
  <c r="A24" i="75"/>
  <c r="A25" i="75"/>
  <c r="A26" i="75"/>
  <c r="A27" i="75"/>
  <c r="A28" i="75"/>
  <c r="A29" i="75"/>
  <c r="A30" i="75"/>
  <c r="A31" i="75"/>
  <c r="A32" i="75"/>
  <c r="A33" i="75"/>
  <c r="A34" i="75"/>
  <c r="A35" i="75"/>
  <c r="A36" i="75"/>
  <c r="A37" i="75"/>
  <c r="A38" i="75"/>
  <c r="A39" i="75"/>
  <c r="A40" i="75"/>
  <c r="A41" i="75"/>
  <c r="A42" i="75"/>
  <c r="A43" i="75"/>
  <c r="A44" i="75"/>
  <c r="A45" i="75"/>
  <c r="A46" i="75"/>
  <c r="A47" i="75"/>
  <c r="A48" i="75"/>
  <c r="A49" i="75"/>
  <c r="A50" i="75"/>
  <c r="A51" i="75"/>
  <c r="A52" i="75"/>
  <c r="A53" i="75"/>
  <c r="A54" i="75"/>
  <c r="A55" i="75"/>
  <c r="A56" i="75"/>
  <c r="A57" i="75"/>
  <c r="A58" i="75"/>
  <c r="A59" i="75"/>
  <c r="A60" i="75"/>
  <c r="A61" i="75"/>
  <c r="A62" i="75"/>
  <c r="A63" i="75"/>
  <c r="A64" i="75"/>
  <c r="A65" i="75"/>
  <c r="A66" i="75"/>
  <c r="A67" i="75"/>
  <c r="A68" i="75"/>
  <c r="A69" i="75"/>
  <c r="A70" i="75"/>
  <c r="A71" i="75"/>
  <c r="A72" i="75"/>
  <c r="A73" i="75"/>
  <c r="A74" i="75"/>
  <c r="A75" i="75"/>
  <c r="A76" i="75"/>
  <c r="A77" i="75"/>
  <c r="A78" i="75"/>
  <c r="A79" i="75"/>
  <c r="A80" i="75"/>
  <c r="A81" i="75"/>
  <c r="A82" i="75"/>
  <c r="A83" i="75"/>
  <c r="A84" i="75"/>
  <c r="A85" i="75"/>
  <c r="A86" i="75"/>
  <c r="A87" i="75"/>
  <c r="A88" i="75"/>
  <c r="A89" i="75"/>
  <c r="A90" i="75"/>
  <c r="A91" i="75"/>
  <c r="A92" i="75"/>
  <c r="A93" i="75"/>
  <c r="A94" i="75"/>
  <c r="A95" i="75"/>
  <c r="A96" i="75"/>
  <c r="A97" i="75"/>
  <c r="A98" i="75"/>
  <c r="A99" i="75"/>
  <c r="A100" i="75"/>
  <c r="A101" i="75"/>
  <c r="A102" i="75"/>
  <c r="A103" i="75"/>
  <c r="A104" i="75"/>
  <c r="A105" i="75"/>
  <c r="A106" i="75"/>
  <c r="A107" i="75"/>
  <c r="A108" i="75"/>
  <c r="A109" i="75"/>
  <c r="A110" i="75"/>
  <c r="A111" i="75"/>
  <c r="A112" i="75"/>
  <c r="A113" i="75"/>
  <c r="A114" i="75"/>
  <c r="A115" i="75"/>
  <c r="A116" i="75"/>
  <c r="A117" i="75"/>
  <c r="A118" i="75"/>
  <c r="A119" i="75"/>
  <c r="A120" i="75"/>
  <c r="A121" i="75"/>
  <c r="A122" i="75"/>
  <c r="A123" i="75"/>
  <c r="A124" i="75"/>
  <c r="A125" i="75"/>
  <c r="A126" i="75"/>
  <c r="A127" i="75"/>
  <c r="A128" i="75"/>
  <c r="A129" i="75"/>
  <c r="A130" i="75"/>
  <c r="A131" i="75"/>
  <c r="A132" i="75"/>
  <c r="A133" i="75"/>
  <c r="A134" i="75"/>
  <c r="A135" i="75"/>
  <c r="A136" i="75"/>
  <c r="A137" i="75"/>
  <c r="A138" i="75"/>
  <c r="A139" i="75"/>
  <c r="A140" i="75"/>
  <c r="A141" i="75"/>
  <c r="A142" i="75"/>
  <c r="A143" i="75"/>
  <c r="A144" i="75"/>
  <c r="A145" i="75"/>
  <c r="A146" i="75"/>
  <c r="A147" i="75"/>
  <c r="A148" i="75"/>
  <c r="A149" i="75"/>
  <c r="A150" i="75"/>
  <c r="A151" i="75"/>
  <c r="A152" i="75"/>
  <c r="A153" i="75"/>
  <c r="A154" i="75"/>
  <c r="A155" i="75"/>
  <c r="A156" i="75"/>
  <c r="A157" i="75"/>
  <c r="A158" i="75"/>
  <c r="A159" i="75"/>
  <c r="A160" i="75"/>
  <c r="A161" i="75"/>
  <c r="A162" i="75"/>
  <c r="A163" i="75"/>
  <c r="A164" i="75"/>
  <c r="A165" i="75"/>
  <c r="A166" i="75"/>
  <c r="A167" i="75"/>
  <c r="A168" i="75"/>
  <c r="A169" i="75"/>
  <c r="A170" i="75"/>
  <c r="A171" i="75"/>
  <c r="A172" i="75"/>
  <c r="A173" i="75"/>
  <c r="A174" i="75"/>
  <c r="A175" i="75"/>
  <c r="A176" i="75"/>
  <c r="A177" i="75"/>
  <c r="A178" i="75"/>
  <c r="A179" i="75"/>
  <c r="A180" i="75"/>
  <c r="A181" i="75"/>
  <c r="A182" i="75"/>
  <c r="A183" i="75"/>
  <c r="A184" i="75"/>
  <c r="A185" i="75"/>
  <c r="A186" i="75"/>
  <c r="A187" i="75"/>
  <c r="A188" i="75"/>
  <c r="A189" i="75"/>
  <c r="A190" i="75"/>
  <c r="A191" i="75"/>
  <c r="A192" i="75"/>
  <c r="A193" i="75"/>
  <c r="A194" i="75"/>
  <c r="A195" i="75"/>
  <c r="A196" i="75"/>
  <c r="A197" i="75"/>
  <c r="A198" i="75"/>
  <c r="A199" i="75"/>
  <c r="A200" i="75"/>
  <c r="A201" i="75"/>
  <c r="A202" i="75"/>
  <c r="A203" i="75"/>
  <c r="A204" i="75"/>
  <c r="A205" i="75"/>
  <c r="A206" i="75"/>
  <c r="A207" i="75"/>
  <c r="A208" i="75"/>
  <c r="A209" i="75"/>
  <c r="A210" i="75"/>
  <c r="A211" i="75"/>
  <c r="A212" i="75"/>
  <c r="A213" i="75"/>
  <c r="A214" i="75"/>
  <c r="A215" i="75"/>
  <c r="A216" i="75"/>
  <c r="A217" i="75"/>
  <c r="A218" i="75"/>
  <c r="A219" i="75"/>
  <c r="A220" i="75"/>
  <c r="A221" i="75"/>
  <c r="A222" i="75"/>
  <c r="A223" i="75"/>
  <c r="A224" i="75"/>
  <c r="A225" i="75"/>
  <c r="A226" i="75"/>
  <c r="A227" i="75"/>
  <c r="A228" i="75"/>
  <c r="A229" i="75"/>
  <c r="A230" i="75"/>
  <c r="A231" i="75"/>
  <c r="A232" i="75"/>
  <c r="A233" i="75"/>
  <c r="A234" i="75"/>
  <c r="A235" i="75"/>
  <c r="A236" i="75"/>
  <c r="A237" i="75"/>
  <c r="A238" i="75"/>
  <c r="A239" i="75"/>
  <c r="A240" i="75"/>
  <c r="A241" i="75"/>
  <c r="A242" i="75"/>
  <c r="A243" i="75"/>
  <c r="A244" i="75"/>
  <c r="A245" i="75"/>
  <c r="A246" i="75"/>
  <c r="A247" i="75"/>
  <c r="A248" i="75"/>
  <c r="A249" i="75"/>
  <c r="A250" i="75"/>
  <c r="A251" i="75"/>
  <c r="A252" i="75"/>
  <c r="A253" i="75"/>
  <c r="A254" i="75"/>
  <c r="A255" i="75"/>
  <c r="A256" i="75"/>
  <c r="A257" i="75"/>
  <c r="A258" i="75"/>
  <c r="A259" i="75"/>
  <c r="A260" i="75"/>
  <c r="A261" i="75"/>
  <c r="A262" i="75"/>
  <c r="A263" i="75"/>
  <c r="A264" i="75"/>
  <c r="A265" i="75"/>
  <c r="A266" i="75"/>
  <c r="A267" i="75"/>
  <c r="A268" i="75"/>
  <c r="A269" i="75"/>
  <c r="A270" i="75"/>
  <c r="A271" i="75"/>
  <c r="A272" i="75"/>
  <c r="A273" i="75"/>
  <c r="A274" i="75"/>
  <c r="A275" i="75"/>
  <c r="A276" i="75"/>
  <c r="A277" i="75"/>
  <c r="A278" i="75"/>
  <c r="A279" i="75"/>
  <c r="A280" i="75"/>
  <c r="A281" i="75"/>
  <c r="A282" i="75"/>
  <c r="A283" i="75"/>
  <c r="A284" i="75"/>
  <c r="A285" i="75"/>
  <c r="A286" i="75"/>
  <c r="A287" i="75"/>
  <c r="A288" i="75"/>
  <c r="A289" i="75"/>
  <c r="A290" i="75"/>
  <c r="A291" i="75"/>
  <c r="A292" i="75"/>
  <c r="A293" i="75"/>
  <c r="A294" i="75"/>
  <c r="A295" i="75"/>
  <c r="A296" i="75"/>
  <c r="A297" i="75"/>
  <c r="A298" i="75"/>
  <c r="A299" i="75"/>
  <c r="A300" i="75"/>
  <c r="A301" i="75"/>
  <c r="A302" i="75"/>
  <c r="A303" i="75"/>
  <c r="A304" i="75"/>
  <c r="A305" i="75"/>
  <c r="A306" i="75"/>
  <c r="A307" i="75"/>
  <c r="A308" i="75"/>
  <c r="A309" i="75"/>
  <c r="A310" i="75"/>
  <c r="A311" i="75"/>
  <c r="A312" i="75"/>
  <c r="A313" i="75"/>
  <c r="A314" i="75"/>
  <c r="A315" i="75"/>
  <c r="A316" i="75"/>
  <c r="A317" i="75"/>
  <c r="A318" i="75"/>
  <c r="A319" i="75"/>
  <c r="A320" i="75"/>
  <c r="A321" i="75"/>
  <c r="A322" i="75"/>
  <c r="A323" i="75"/>
  <c r="A324" i="75"/>
  <c r="A325" i="75"/>
  <c r="A326" i="75"/>
  <c r="A327" i="75"/>
  <c r="A328" i="75"/>
  <c r="A329" i="75"/>
  <c r="A330" i="75"/>
  <c r="A331" i="75"/>
  <c r="A332" i="75"/>
  <c r="A333" i="75"/>
  <c r="A334" i="75"/>
  <c r="A335" i="75"/>
  <c r="A336" i="75"/>
  <c r="A337" i="75"/>
  <c r="A338" i="75"/>
  <c r="A339" i="75"/>
  <c r="A340" i="75"/>
  <c r="A341" i="75"/>
  <c r="A342" i="75"/>
  <c r="A343" i="75"/>
  <c r="A344" i="75"/>
  <c r="A345" i="75"/>
  <c r="A346" i="75"/>
  <c r="A347" i="75"/>
  <c r="A348" i="75"/>
  <c r="A349" i="75"/>
  <c r="A350" i="75"/>
  <c r="A351" i="75"/>
  <c r="A352" i="75"/>
  <c r="A353" i="75"/>
  <c r="A354" i="75"/>
  <c r="A355" i="75"/>
  <c r="A356" i="75"/>
  <c r="A357" i="75"/>
  <c r="A358" i="75"/>
  <c r="A359" i="75"/>
  <c r="A360" i="75"/>
  <c r="A361" i="75"/>
  <c r="A362" i="75"/>
  <c r="A363" i="75"/>
  <c r="A364" i="75"/>
  <c r="A365" i="75"/>
  <c r="A366" i="75"/>
  <c r="A367" i="75"/>
  <c r="A368" i="75"/>
  <c r="A369" i="75"/>
  <c r="A370" i="75"/>
  <c r="A371" i="75"/>
  <c r="A372" i="75"/>
  <c r="A373" i="75"/>
  <c r="A374" i="75"/>
  <c r="A375" i="75"/>
  <c r="A376" i="75"/>
  <c r="A377" i="75"/>
  <c r="A378" i="75"/>
  <c r="A379" i="75"/>
  <c r="A380" i="75"/>
  <c r="A381" i="75"/>
  <c r="A382" i="75"/>
  <c r="A383" i="75"/>
  <c r="A384" i="75"/>
  <c r="A385" i="75"/>
  <c r="A386" i="75"/>
  <c r="A387" i="75"/>
  <c r="A388" i="75"/>
  <c r="A389" i="75"/>
  <c r="A390" i="75"/>
  <c r="A391" i="75"/>
  <c r="A392" i="75"/>
  <c r="A393" i="75"/>
  <c r="A394" i="75"/>
  <c r="A395" i="75"/>
  <c r="A396" i="75"/>
  <c r="A397" i="75"/>
  <c r="A398" i="75"/>
  <c r="A399" i="75"/>
  <c r="A400" i="75"/>
  <c r="A401" i="75"/>
  <c r="A402" i="75"/>
  <c r="A403" i="75"/>
  <c r="A404" i="75"/>
  <c r="A405" i="75"/>
  <c r="A406" i="75"/>
  <c r="A407" i="75"/>
  <c r="A408" i="75"/>
  <c r="A409" i="75"/>
  <c r="A410" i="75"/>
  <c r="A411" i="75"/>
  <c r="A412" i="75"/>
  <c r="A413" i="75"/>
  <c r="A414" i="75"/>
  <c r="A415" i="75"/>
  <c r="A416" i="75"/>
  <c r="A417" i="75"/>
  <c r="A418" i="75"/>
  <c r="A419" i="75"/>
  <c r="A420" i="75"/>
  <c r="A421" i="75"/>
  <c r="A422" i="75"/>
  <c r="A423" i="75"/>
  <c r="A424" i="75"/>
  <c r="A425" i="75"/>
  <c r="A426" i="75"/>
  <c r="A427" i="75"/>
  <c r="A428" i="75"/>
  <c r="A429" i="75"/>
  <c r="A430" i="75"/>
  <c r="A431" i="75"/>
  <c r="A432" i="75"/>
  <c r="A433" i="75"/>
  <c r="A434" i="75"/>
  <c r="A435" i="75"/>
  <c r="A436" i="75"/>
  <c r="A437" i="75"/>
  <c r="A438" i="75"/>
  <c r="A439" i="75"/>
  <c r="A440" i="75"/>
  <c r="A441" i="75"/>
  <c r="A442" i="75"/>
  <c r="A443" i="75"/>
  <c r="A444" i="75"/>
  <c r="A445" i="75"/>
  <c r="A446" i="75"/>
  <c r="A447" i="75"/>
  <c r="A448" i="75"/>
  <c r="A449" i="75"/>
  <c r="A450" i="75"/>
  <c r="A451" i="75"/>
  <c r="A452" i="75"/>
  <c r="A453" i="75"/>
  <c r="A454" i="75"/>
  <c r="A455" i="75"/>
  <c r="A456" i="75"/>
  <c r="A457" i="75"/>
  <c r="A458" i="75"/>
  <c r="A459" i="75"/>
  <c r="A460" i="75"/>
  <c r="A461" i="75"/>
  <c r="A462" i="75"/>
  <c r="A463" i="75"/>
  <c r="A464" i="75"/>
  <c r="A465" i="75"/>
  <c r="A466" i="75"/>
  <c r="A467" i="75"/>
  <c r="A468" i="75"/>
  <c r="A469" i="75"/>
  <c r="A470" i="75"/>
  <c r="A471" i="75"/>
  <c r="A472" i="75"/>
  <c r="A473" i="75"/>
  <c r="A474" i="75"/>
  <c r="A475" i="75"/>
  <c r="A476" i="75"/>
  <c r="A477" i="75"/>
  <c r="A478" i="75"/>
  <c r="A479" i="75"/>
  <c r="A480" i="75"/>
  <c r="A481" i="75"/>
  <c r="A482" i="75"/>
  <c r="A483" i="75"/>
  <c r="A484" i="75"/>
  <c r="A485" i="75"/>
  <c r="A486" i="75"/>
  <c r="A487" i="75"/>
  <c r="A488" i="75"/>
  <c r="A489" i="75"/>
  <c r="A490" i="75"/>
  <c r="A491" i="75"/>
  <c r="A492" i="75"/>
  <c r="A493" i="75"/>
  <c r="A494" i="75"/>
  <c r="A495" i="75"/>
  <c r="A496" i="75"/>
  <c r="A497" i="75"/>
  <c r="A498" i="75"/>
  <c r="A499" i="75"/>
  <c r="A500" i="75"/>
  <c r="A501" i="75"/>
  <c r="A502" i="75"/>
  <c r="A503" i="75"/>
  <c r="A504" i="75"/>
  <c r="A505" i="75"/>
  <c r="A506" i="75"/>
  <c r="A507" i="75"/>
  <c r="A508" i="75"/>
  <c r="A509" i="75"/>
  <c r="A510" i="75"/>
  <c r="A511" i="75"/>
  <c r="A512" i="75"/>
  <c r="A513" i="75"/>
  <c r="A514" i="75"/>
  <c r="A515" i="75"/>
  <c r="A516" i="75"/>
  <c r="A517" i="75"/>
  <c r="A518" i="75"/>
  <c r="A519" i="75"/>
  <c r="A520" i="75"/>
  <c r="A521" i="75"/>
  <c r="A522" i="75"/>
  <c r="A523" i="75"/>
  <c r="A524" i="75"/>
  <c r="A525" i="75"/>
  <c r="A526" i="75"/>
  <c r="A527" i="75"/>
  <c r="A528" i="75"/>
  <c r="A529" i="75"/>
  <c r="A530" i="75"/>
  <c r="A531" i="75"/>
  <c r="A532" i="75"/>
  <c r="A533" i="75"/>
  <c r="A534" i="75"/>
  <c r="A535" i="75"/>
  <c r="A536" i="75"/>
  <c r="A537" i="75"/>
  <c r="A538" i="75"/>
  <c r="A539" i="75"/>
  <c r="A540" i="75"/>
  <c r="A541" i="75"/>
  <c r="A542" i="75"/>
  <c r="A543" i="75"/>
  <c r="A544" i="75"/>
  <c r="A545" i="75"/>
  <c r="A546" i="75"/>
  <c r="A547" i="75"/>
  <c r="A548" i="75"/>
  <c r="A549" i="75"/>
  <c r="A550" i="75"/>
  <c r="A551" i="75"/>
  <c r="A552" i="75"/>
  <c r="A553" i="75"/>
  <c r="A554" i="75"/>
  <c r="A555" i="75"/>
  <c r="A556" i="75"/>
  <c r="A557" i="75"/>
  <c r="A558" i="75"/>
  <c r="A559" i="75"/>
  <c r="A560" i="75"/>
  <c r="A561" i="75"/>
  <c r="A562" i="75"/>
  <c r="A563" i="75"/>
  <c r="A564" i="75"/>
  <c r="A565" i="75"/>
  <c r="A566" i="75"/>
  <c r="A567" i="75"/>
  <c r="A568" i="75"/>
  <c r="A569" i="75"/>
  <c r="A570" i="75"/>
  <c r="A571" i="75"/>
  <c r="A572" i="75"/>
  <c r="A573" i="75"/>
  <c r="A574" i="75"/>
  <c r="A575" i="75"/>
  <c r="A576" i="75"/>
  <c r="A577" i="75"/>
  <c r="A578" i="75"/>
  <c r="A579" i="75"/>
  <c r="A580" i="75"/>
  <c r="A581" i="75"/>
  <c r="A582" i="75"/>
  <c r="A583" i="75"/>
  <c r="A584" i="75"/>
  <c r="A585" i="75"/>
  <c r="A586" i="75"/>
  <c r="A587" i="75"/>
  <c r="A588" i="75"/>
  <c r="A589" i="75"/>
  <c r="A590" i="75"/>
  <c r="A591" i="75"/>
  <c r="A592" i="75"/>
  <c r="A593" i="75"/>
  <c r="A594" i="75"/>
  <c r="A595" i="75"/>
  <c r="A596" i="75"/>
  <c r="A597" i="75"/>
  <c r="A598" i="75"/>
  <c r="A599" i="75"/>
  <c r="A600" i="75"/>
  <c r="A601" i="75"/>
  <c r="A602" i="75"/>
  <c r="A603" i="75"/>
  <c r="A604" i="75"/>
  <c r="A605" i="75"/>
  <c r="A606" i="75"/>
  <c r="A607" i="75"/>
  <c r="A608" i="75"/>
  <c r="A609" i="75"/>
  <c r="A610" i="75"/>
  <c r="A611" i="75"/>
  <c r="A612" i="75"/>
  <c r="A613" i="75"/>
  <c r="A614" i="75"/>
  <c r="A615" i="75"/>
  <c r="A616" i="75"/>
  <c r="A617" i="75"/>
  <c r="A618" i="75"/>
  <c r="A619" i="75"/>
  <c r="A620" i="75"/>
  <c r="A621" i="75"/>
  <c r="A622" i="75"/>
  <c r="A623" i="75"/>
  <c r="A624" i="75"/>
  <c r="A625" i="75"/>
  <c r="A626" i="75"/>
  <c r="A627" i="75"/>
  <c r="A628" i="75"/>
  <c r="A629" i="75"/>
  <c r="A630" i="75"/>
  <c r="A631" i="75"/>
  <c r="A632" i="75"/>
  <c r="A633" i="75"/>
  <c r="A634" i="75"/>
  <c r="A635" i="75"/>
  <c r="A636" i="75"/>
  <c r="A637" i="75"/>
  <c r="A638" i="75"/>
  <c r="A639" i="75"/>
  <c r="A640" i="75"/>
  <c r="A641" i="75"/>
  <c r="A642" i="75"/>
  <c r="A643" i="75"/>
  <c r="A644" i="75"/>
  <c r="A645" i="75"/>
  <c r="A646" i="75"/>
  <c r="A647" i="75"/>
  <c r="A648" i="75"/>
  <c r="A649" i="75"/>
  <c r="A650" i="75"/>
  <c r="A651" i="75"/>
  <c r="A652" i="75"/>
  <c r="A653" i="75"/>
  <c r="A654" i="75"/>
  <c r="A655" i="75"/>
  <c r="A656" i="75"/>
  <c r="A657" i="75"/>
  <c r="A658" i="75"/>
  <c r="A659" i="75"/>
  <c r="A660" i="75"/>
  <c r="A661" i="75"/>
  <c r="A662" i="75"/>
  <c r="A663" i="75"/>
  <c r="A664" i="75"/>
  <c r="A665" i="75"/>
  <c r="A666" i="75"/>
  <c r="A667" i="75"/>
  <c r="A668" i="75"/>
  <c r="A669" i="75"/>
  <c r="A670" i="75"/>
  <c r="A671" i="75"/>
  <c r="A672" i="75"/>
  <c r="A673" i="75"/>
  <c r="A674" i="75"/>
  <c r="A675" i="75"/>
  <c r="A676" i="75"/>
  <c r="A677" i="75"/>
  <c r="A678" i="75"/>
  <c r="A679" i="75"/>
  <c r="A680" i="75"/>
  <c r="A681" i="75"/>
  <c r="A682" i="75"/>
  <c r="A683" i="75"/>
  <c r="A684" i="75"/>
  <c r="A685" i="75"/>
  <c r="A686" i="75"/>
  <c r="A687" i="75"/>
  <c r="A688" i="75"/>
  <c r="A689" i="75"/>
  <c r="A690" i="75"/>
  <c r="A691" i="75"/>
  <c r="A692" i="75"/>
  <c r="A693" i="75"/>
  <c r="A694" i="75"/>
  <c r="A695" i="75"/>
  <c r="A696" i="75"/>
  <c r="A697" i="75"/>
  <c r="A2" i="75"/>
  <c r="A23" i="74" l="1"/>
  <c r="B1" i="69" s="1"/>
  <c r="P2" i="69" s="1"/>
  <c r="L2" i="74"/>
  <c r="Z94" i="74"/>
  <c r="W94" i="74"/>
  <c r="N75" i="74"/>
  <c r="T75" i="74" s="1"/>
  <c r="T65" i="74"/>
  <c r="T57" i="74"/>
  <c r="G26" i="74"/>
  <c r="W9" i="74" s="1"/>
  <c r="W10" i="74" l="1"/>
  <c r="A1" i="69"/>
  <c r="G8" i="69"/>
  <c r="G7" i="69"/>
  <c r="G5" i="69"/>
  <c r="G4" i="69"/>
  <c r="G3" i="69"/>
  <c r="F8" i="69"/>
  <c r="F7" i="69"/>
  <c r="F5" i="69"/>
  <c r="F4" i="69"/>
  <c r="F3" i="69"/>
  <c r="D3" i="36"/>
  <c r="D4" i="36"/>
  <c r="D5" i="36"/>
  <c r="D6" i="36"/>
  <c r="D7" i="36"/>
  <c r="D8" i="36"/>
  <c r="D9" i="36"/>
  <c r="D10" i="36"/>
  <c r="D11" i="36"/>
  <c r="D12" i="36"/>
  <c r="D13" i="36"/>
  <c r="D14" i="36"/>
  <c r="D15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1" i="36"/>
  <c r="D32" i="36"/>
  <c r="D33" i="36"/>
  <c r="D34" i="36"/>
  <c r="D35" i="36"/>
  <c r="D36" i="36"/>
  <c r="D37" i="36"/>
  <c r="D38" i="36"/>
  <c r="D39" i="36"/>
  <c r="D40" i="36"/>
  <c r="D41" i="36"/>
  <c r="D42" i="36"/>
  <c r="D43" i="36"/>
  <c r="D44" i="36"/>
  <c r="D45" i="36"/>
  <c r="D46" i="36"/>
  <c r="D47" i="36"/>
  <c r="D48" i="36"/>
  <c r="D49" i="36"/>
  <c r="D50" i="36"/>
  <c r="D51" i="36"/>
  <c r="D52" i="36"/>
  <c r="D53" i="36"/>
  <c r="D54" i="36"/>
  <c r="D55" i="36"/>
  <c r="D56" i="36"/>
  <c r="D57" i="36"/>
  <c r="D58" i="36"/>
  <c r="D59" i="36"/>
  <c r="D60" i="36"/>
  <c r="D61" i="36"/>
  <c r="D62" i="36"/>
  <c r="D63" i="36"/>
  <c r="D64" i="36"/>
  <c r="D65" i="36"/>
  <c r="D66" i="36"/>
  <c r="D67" i="36"/>
  <c r="D68" i="36"/>
  <c r="D69" i="36"/>
  <c r="D70" i="36"/>
  <c r="D71" i="36"/>
  <c r="D72" i="36"/>
  <c r="D73" i="36"/>
  <c r="D74" i="36"/>
  <c r="D75" i="36"/>
  <c r="D76" i="36"/>
  <c r="D77" i="36"/>
  <c r="D78" i="36"/>
  <c r="D79" i="36"/>
  <c r="D80" i="36"/>
  <c r="D81" i="36"/>
  <c r="D82" i="36"/>
  <c r="D83" i="36"/>
  <c r="D84" i="36"/>
  <c r="D85" i="36"/>
  <c r="D86" i="36"/>
  <c r="D87" i="36"/>
  <c r="D88" i="36"/>
  <c r="D89" i="36"/>
  <c r="D90" i="36"/>
  <c r="D91" i="36"/>
  <c r="D92" i="36"/>
  <c r="D93" i="36"/>
  <c r="D94" i="36"/>
  <c r="D95" i="36"/>
  <c r="D96" i="36"/>
  <c r="D97" i="36"/>
  <c r="D98" i="36"/>
  <c r="D99" i="36"/>
  <c r="D100" i="36"/>
  <c r="D101" i="36"/>
  <c r="D102" i="36"/>
  <c r="D103" i="36"/>
  <c r="D104" i="36"/>
  <c r="D105" i="36"/>
  <c r="D106" i="36"/>
  <c r="D107" i="36"/>
  <c r="D108" i="36"/>
  <c r="D109" i="36"/>
  <c r="D110" i="36"/>
  <c r="D111" i="36"/>
  <c r="D112" i="36"/>
  <c r="D113" i="36"/>
  <c r="D114" i="36"/>
  <c r="D115" i="36"/>
  <c r="D116" i="36"/>
  <c r="D117" i="36"/>
  <c r="D118" i="36"/>
  <c r="D119" i="36"/>
  <c r="D120" i="36"/>
  <c r="D121" i="36"/>
  <c r="D122" i="36"/>
  <c r="D123" i="36"/>
  <c r="D124" i="36"/>
  <c r="D125" i="36"/>
  <c r="D126" i="36"/>
  <c r="D127" i="36"/>
  <c r="D128" i="36"/>
  <c r="D129" i="36"/>
  <c r="D130" i="36"/>
  <c r="D131" i="36"/>
  <c r="D132" i="36"/>
  <c r="D133" i="36"/>
  <c r="D134" i="36"/>
  <c r="D135" i="36"/>
  <c r="D136" i="36"/>
  <c r="D137" i="36"/>
  <c r="D138" i="36"/>
  <c r="D139" i="36"/>
  <c r="D140" i="36"/>
  <c r="D141" i="36"/>
  <c r="D142" i="36"/>
  <c r="D143" i="36"/>
  <c r="D144" i="36"/>
  <c r="D145" i="36"/>
  <c r="D146" i="36"/>
  <c r="D147" i="36"/>
  <c r="D148" i="36"/>
  <c r="D149" i="36"/>
  <c r="D150" i="36"/>
  <c r="D151" i="36"/>
  <c r="D152" i="36"/>
  <c r="D153" i="36"/>
  <c r="D154" i="36"/>
  <c r="D155" i="36"/>
  <c r="D156" i="36"/>
  <c r="D157" i="36"/>
  <c r="D158" i="36"/>
  <c r="D159" i="36"/>
  <c r="D160" i="36"/>
  <c r="D161" i="36"/>
  <c r="D162" i="36"/>
  <c r="D163" i="36"/>
  <c r="D164" i="36"/>
  <c r="D165" i="36"/>
  <c r="D166" i="36"/>
  <c r="D167" i="36"/>
  <c r="D168" i="36"/>
  <c r="D169" i="36"/>
  <c r="D170" i="36"/>
  <c r="D171" i="36"/>
  <c r="D172" i="36"/>
  <c r="D173" i="36"/>
  <c r="D174" i="36"/>
  <c r="D175" i="36"/>
  <c r="D176" i="36"/>
  <c r="D177" i="36"/>
  <c r="D178" i="36"/>
  <c r="D179" i="36"/>
  <c r="D180" i="36"/>
  <c r="D181" i="36"/>
  <c r="D182" i="36"/>
  <c r="D183" i="36"/>
  <c r="D184" i="36"/>
  <c r="D185" i="36"/>
  <c r="D186" i="36"/>
  <c r="D187" i="36"/>
  <c r="D188" i="36"/>
  <c r="D189" i="36"/>
  <c r="D190" i="36"/>
  <c r="D191" i="36"/>
  <c r="D192" i="36"/>
  <c r="D193" i="36"/>
  <c r="D194" i="36"/>
  <c r="D195" i="36"/>
  <c r="D196" i="36"/>
  <c r="D197" i="36"/>
  <c r="D198" i="36"/>
  <c r="D199" i="36"/>
  <c r="D200" i="36"/>
  <c r="D201" i="36"/>
  <c r="D202" i="36"/>
  <c r="D203" i="36"/>
  <c r="D204" i="36"/>
  <c r="D205" i="36"/>
  <c r="D206" i="36"/>
  <c r="D207" i="36"/>
  <c r="D208" i="36"/>
  <c r="D209" i="36"/>
  <c r="D210" i="36"/>
  <c r="D211" i="36"/>
  <c r="D212" i="36"/>
  <c r="D213" i="36"/>
  <c r="D214" i="36"/>
  <c r="D215" i="36"/>
  <c r="D216" i="36"/>
  <c r="D217" i="36"/>
  <c r="D218" i="36"/>
  <c r="D219" i="36"/>
  <c r="D220" i="36"/>
  <c r="D221" i="36"/>
  <c r="D222" i="36"/>
  <c r="D223" i="36"/>
  <c r="D224" i="36"/>
  <c r="D225" i="36"/>
  <c r="D226" i="36"/>
  <c r="D227" i="36"/>
  <c r="D228" i="36"/>
  <c r="D229" i="36"/>
  <c r="D230" i="36"/>
  <c r="D231" i="36"/>
  <c r="D232" i="36"/>
  <c r="D233" i="36"/>
  <c r="D234" i="36"/>
  <c r="D3" i="37"/>
  <c r="D4" i="37"/>
  <c r="D5" i="37"/>
  <c r="D6" i="37"/>
  <c r="D7" i="37"/>
  <c r="D8" i="37"/>
  <c r="D9" i="37"/>
  <c r="D10" i="37"/>
  <c r="D11" i="37"/>
  <c r="D12" i="37"/>
  <c r="D13" i="37"/>
  <c r="D14" i="37"/>
  <c r="D15" i="37"/>
  <c r="D16" i="37"/>
  <c r="D17" i="37"/>
  <c r="D18" i="37"/>
  <c r="D19" i="37"/>
  <c r="D20" i="37"/>
  <c r="D21" i="37"/>
  <c r="D22" i="37"/>
  <c r="D23" i="37"/>
  <c r="D24" i="37"/>
  <c r="D25" i="37"/>
  <c r="D26" i="37"/>
  <c r="D27" i="37"/>
  <c r="D28" i="37"/>
  <c r="D29" i="37"/>
  <c r="D30" i="37"/>
  <c r="D31" i="37"/>
  <c r="D32" i="37"/>
  <c r="D33" i="37"/>
  <c r="D34" i="37"/>
  <c r="D35" i="37"/>
  <c r="D36" i="37"/>
  <c r="D37" i="37"/>
  <c r="D38" i="37"/>
  <c r="D39" i="37"/>
  <c r="D40" i="37"/>
  <c r="D41" i="37"/>
  <c r="D42" i="37"/>
  <c r="D43" i="37"/>
  <c r="D44" i="37"/>
  <c r="D45" i="37"/>
  <c r="D46" i="37"/>
  <c r="D47" i="37"/>
  <c r="D48" i="37"/>
  <c r="D49" i="37"/>
  <c r="D50" i="37"/>
  <c r="D51" i="37"/>
  <c r="D52" i="37"/>
  <c r="D53" i="37"/>
  <c r="D54" i="37"/>
  <c r="D55" i="37"/>
  <c r="D56" i="37"/>
  <c r="D57" i="37"/>
  <c r="D58" i="37"/>
  <c r="D59" i="37"/>
  <c r="D60" i="37"/>
  <c r="D61" i="37"/>
  <c r="D62" i="37"/>
  <c r="D63" i="37"/>
  <c r="D64" i="37"/>
  <c r="D65" i="37"/>
  <c r="D66" i="37"/>
  <c r="D67" i="37"/>
  <c r="D68" i="37"/>
  <c r="D69" i="37"/>
  <c r="D70" i="37"/>
  <c r="D71" i="37"/>
  <c r="D72" i="37"/>
  <c r="D73" i="37"/>
  <c r="D74" i="37"/>
  <c r="D75" i="37"/>
  <c r="D76" i="37"/>
  <c r="D77" i="37"/>
  <c r="D78" i="37"/>
  <c r="D79" i="37"/>
  <c r="D80" i="37"/>
  <c r="D81" i="37"/>
  <c r="D82" i="37"/>
  <c r="D83" i="37"/>
  <c r="D84" i="37"/>
  <c r="D85" i="37"/>
  <c r="D86" i="37"/>
  <c r="D87" i="37"/>
  <c r="D88" i="37"/>
  <c r="D89" i="37"/>
  <c r="D90" i="37"/>
  <c r="D91" i="37"/>
  <c r="D92" i="37"/>
  <c r="D93" i="37"/>
  <c r="D94" i="37"/>
  <c r="D95" i="37"/>
  <c r="D96" i="37"/>
  <c r="D97" i="37"/>
  <c r="D98" i="37"/>
  <c r="D99" i="37"/>
  <c r="D100" i="37"/>
  <c r="D101" i="37"/>
  <c r="D102" i="37"/>
  <c r="D103" i="37"/>
  <c r="D104" i="37"/>
  <c r="D105" i="37"/>
  <c r="D106" i="37"/>
  <c r="D107" i="37"/>
  <c r="D108" i="37"/>
  <c r="D109" i="37"/>
  <c r="D110" i="37"/>
  <c r="D111" i="37"/>
  <c r="D112" i="37"/>
  <c r="D113" i="37"/>
  <c r="D114" i="37"/>
  <c r="D115" i="37"/>
  <c r="D116" i="37"/>
  <c r="D117" i="37"/>
  <c r="D118" i="37"/>
  <c r="D119" i="37"/>
  <c r="D120" i="37"/>
  <c r="D121" i="37"/>
  <c r="D122" i="37"/>
  <c r="D123" i="37"/>
  <c r="D124" i="37"/>
  <c r="D125" i="37"/>
  <c r="D126" i="37"/>
  <c r="D127" i="37"/>
  <c r="D128" i="37"/>
  <c r="D129" i="37"/>
  <c r="D130" i="37"/>
  <c r="D131" i="37"/>
  <c r="D132" i="37"/>
  <c r="D133" i="37"/>
  <c r="D134" i="37"/>
  <c r="D135" i="37"/>
  <c r="D136" i="37"/>
  <c r="D137" i="37"/>
  <c r="D138" i="37"/>
  <c r="D139" i="37"/>
  <c r="D140" i="37"/>
  <c r="D141" i="37"/>
  <c r="D142" i="37"/>
  <c r="D143" i="37"/>
  <c r="D144" i="37"/>
  <c r="D145" i="37"/>
  <c r="D146" i="37"/>
  <c r="D147" i="37"/>
  <c r="D148" i="37"/>
  <c r="D149" i="37"/>
  <c r="D150" i="37"/>
  <c r="D151" i="37"/>
  <c r="D152" i="37"/>
  <c r="D153" i="37"/>
  <c r="D154" i="37"/>
  <c r="D155" i="37"/>
  <c r="D156" i="37"/>
  <c r="D157" i="37"/>
  <c r="D158" i="37"/>
  <c r="D159" i="37"/>
  <c r="D160" i="37"/>
  <c r="D161" i="37"/>
  <c r="D162" i="37"/>
  <c r="D163" i="37"/>
  <c r="D164" i="37"/>
  <c r="D165" i="37"/>
  <c r="D166" i="37"/>
  <c r="D167" i="37"/>
  <c r="D168" i="37"/>
  <c r="D169" i="37"/>
  <c r="D170" i="37"/>
  <c r="D171" i="37"/>
  <c r="D172" i="37"/>
  <c r="D173" i="37"/>
  <c r="D174" i="37"/>
  <c r="D175" i="37"/>
  <c r="D176" i="37"/>
  <c r="D177" i="37"/>
  <c r="D178" i="37"/>
  <c r="D179" i="37"/>
  <c r="D180" i="37"/>
  <c r="D181" i="37"/>
  <c r="D182" i="37"/>
  <c r="D183" i="37"/>
  <c r="D184" i="37"/>
  <c r="D185" i="37"/>
  <c r="D186" i="37"/>
  <c r="D187" i="37"/>
  <c r="D188" i="37"/>
  <c r="D189" i="37"/>
  <c r="D190" i="37"/>
  <c r="D191" i="37"/>
  <c r="D192" i="37"/>
  <c r="D193" i="37"/>
  <c r="D194" i="37"/>
  <c r="D195" i="37"/>
  <c r="D196" i="37"/>
  <c r="D197" i="37"/>
  <c r="D198" i="37"/>
  <c r="D199" i="37"/>
  <c r="D200" i="37"/>
  <c r="D201" i="37"/>
  <c r="D202" i="37"/>
  <c r="D203" i="37"/>
  <c r="D204" i="37"/>
  <c r="D205" i="37"/>
  <c r="D206" i="37"/>
  <c r="D207" i="37"/>
  <c r="D208" i="37"/>
  <c r="D209" i="37"/>
  <c r="D210" i="37"/>
  <c r="D211" i="37"/>
  <c r="D212" i="37"/>
  <c r="D213" i="37"/>
  <c r="D214" i="37"/>
  <c r="D215" i="37"/>
  <c r="D216" i="37"/>
  <c r="D217" i="37"/>
  <c r="D218" i="37"/>
  <c r="D219" i="37"/>
  <c r="D220" i="37"/>
  <c r="D221" i="37"/>
  <c r="D222" i="37"/>
  <c r="D223" i="37"/>
  <c r="D224" i="37"/>
  <c r="D225" i="37"/>
  <c r="D226" i="37"/>
  <c r="D227" i="37"/>
  <c r="D228" i="37"/>
  <c r="D229" i="37"/>
  <c r="D230" i="37"/>
  <c r="D231" i="37"/>
  <c r="D232" i="37"/>
  <c r="D233" i="37"/>
  <c r="D234" i="37"/>
  <c r="D235" i="37"/>
  <c r="D236" i="37"/>
  <c r="D2" i="37"/>
  <c r="M77" i="74" l="1"/>
  <c r="S77" i="74"/>
  <c r="K1" i="69"/>
  <c r="P5" i="69" s="1"/>
  <c r="A15" i="69"/>
  <c r="C1" i="69"/>
  <c r="V64" i="74" l="1"/>
  <c r="T67" i="74" s="1"/>
  <c r="V56" i="74"/>
  <c r="U61" i="74"/>
  <c r="U60" i="74"/>
  <c r="U59" i="74"/>
  <c r="N4" i="69"/>
  <c r="N8" i="69"/>
  <c r="N9" i="69"/>
  <c r="N7" i="69"/>
  <c r="N6" i="69"/>
  <c r="N5" i="69"/>
  <c r="N3" i="69"/>
  <c r="B9" i="69"/>
  <c r="B6" i="69"/>
  <c r="B3" i="69"/>
  <c r="G28" i="74" s="1"/>
  <c r="C84" i="69"/>
  <c r="C83" i="69"/>
  <c r="C85" i="69"/>
  <c r="C86" i="69"/>
  <c r="C87" i="69"/>
  <c r="Q20" i="69"/>
  <c r="T30" i="69" s="1"/>
  <c r="Q19" i="69"/>
  <c r="E20" i="69"/>
  <c r="E19" i="69"/>
  <c r="R20" i="69"/>
  <c r="S30" i="69" s="1"/>
  <c r="R19" i="69"/>
  <c r="K80" i="74" s="1"/>
  <c r="A20" i="69"/>
  <c r="A25" i="69" s="1"/>
  <c r="A30" i="69" s="1"/>
  <c r="C49" i="69"/>
  <c r="C45" i="69"/>
  <c r="C41" i="69"/>
  <c r="B50" i="69"/>
  <c r="B46" i="69"/>
  <c r="B42" i="69"/>
  <c r="B39" i="69"/>
  <c r="B35" i="69"/>
  <c r="C52" i="69"/>
  <c r="C48" i="69"/>
  <c r="C44" i="69"/>
  <c r="C40" i="69"/>
  <c r="B49" i="69"/>
  <c r="B45" i="69"/>
  <c r="B41" i="69"/>
  <c r="C51" i="69"/>
  <c r="C47" i="69"/>
  <c r="C43" i="69"/>
  <c r="B52" i="69"/>
  <c r="B48" i="69"/>
  <c r="B44" i="69"/>
  <c r="B40" i="69"/>
  <c r="C50" i="69"/>
  <c r="C46" i="69"/>
  <c r="C42" i="69"/>
  <c r="B51" i="69"/>
  <c r="B47" i="69"/>
  <c r="B43" i="69"/>
  <c r="C39" i="69"/>
  <c r="O25" i="69"/>
  <c r="O30" i="69" s="1"/>
  <c r="M25" i="69"/>
  <c r="M30" i="69" s="1"/>
  <c r="K25" i="69"/>
  <c r="K30" i="69" s="1"/>
  <c r="I25" i="69"/>
  <c r="I30" i="69" s="1"/>
  <c r="G25" i="69"/>
  <c r="G30" i="69" s="1"/>
  <c r="E25" i="69"/>
  <c r="E30" i="69" s="1"/>
  <c r="C25" i="69"/>
  <c r="C30" i="69" s="1"/>
  <c r="D67" i="74" s="1"/>
  <c r="B19" i="69"/>
  <c r="B33" i="69"/>
  <c r="O24" i="69"/>
  <c r="M24" i="69"/>
  <c r="K24" i="69"/>
  <c r="I24" i="69"/>
  <c r="G24" i="69"/>
  <c r="E24" i="69"/>
  <c r="C24" i="69"/>
  <c r="P25" i="69"/>
  <c r="P30" i="69" s="1"/>
  <c r="N25" i="69"/>
  <c r="N30" i="69" s="1"/>
  <c r="L25" i="69"/>
  <c r="L30" i="69" s="1"/>
  <c r="J25" i="69"/>
  <c r="J30" i="69" s="1"/>
  <c r="H25" i="69"/>
  <c r="H30" i="69" s="1"/>
  <c r="F25" i="69"/>
  <c r="F30" i="69" s="1"/>
  <c r="D25" i="69"/>
  <c r="D30" i="69" s="1"/>
  <c r="B25" i="69"/>
  <c r="B30" i="69" s="1"/>
  <c r="E67" i="74" s="1"/>
  <c r="P24" i="69"/>
  <c r="N24" i="69"/>
  <c r="L24" i="69"/>
  <c r="J24" i="69"/>
  <c r="H24" i="69"/>
  <c r="F24" i="69"/>
  <c r="D24" i="69"/>
  <c r="B24" i="69"/>
  <c r="N20" i="69"/>
  <c r="O20" i="69" s="1"/>
  <c r="F20" i="69"/>
  <c r="J20" i="69" s="1"/>
  <c r="D20" i="69"/>
  <c r="I20" i="69" s="1"/>
  <c r="B20" i="69"/>
  <c r="G20" i="69" s="1"/>
  <c r="C19" i="69"/>
  <c r="N19" i="69"/>
  <c r="F19" i="69"/>
  <c r="D19" i="69"/>
  <c r="C20" i="69"/>
  <c r="H20" i="69" s="1"/>
  <c r="A14" i="69"/>
  <c r="J1" i="69"/>
  <c r="C3" i="69"/>
  <c r="C7" i="69"/>
  <c r="C8" i="69"/>
  <c r="C5" i="69"/>
  <c r="C4" i="69"/>
  <c r="O9" i="69" l="1"/>
  <c r="O6" i="69"/>
  <c r="O3" i="69"/>
  <c r="B8" i="69"/>
  <c r="O8" i="69" s="1"/>
  <c r="B4" i="69"/>
  <c r="O4" i="69" s="1"/>
  <c r="B7" i="69"/>
  <c r="O7" i="69" s="1"/>
  <c r="B5" i="69"/>
  <c r="O5" i="69" s="1"/>
  <c r="D68" i="74"/>
  <c r="K72" i="74"/>
  <c r="T69" i="74"/>
  <c r="T68" i="74"/>
  <c r="T48" i="74"/>
  <c r="C35" i="69"/>
  <c r="T76" i="74" s="1"/>
  <c r="S74" i="74"/>
  <c r="C33" i="69"/>
  <c r="N76" i="74" s="1"/>
  <c r="M74" i="74"/>
  <c r="T47" i="74"/>
  <c r="T46" i="74"/>
  <c r="T44" i="74"/>
  <c r="T45" i="74"/>
  <c r="V23" i="74"/>
  <c r="P68" i="74"/>
  <c r="Q25" i="69"/>
  <c r="Q30" i="69" s="1"/>
  <c r="K7" i="69"/>
  <c r="J8" i="69"/>
  <c r="J3" i="69"/>
  <c r="K8" i="69"/>
  <c r="J4" i="69"/>
  <c r="K5" i="69"/>
  <c r="J7" i="69"/>
  <c r="K3" i="69"/>
  <c r="K4" i="69"/>
  <c r="J5" i="69"/>
  <c r="D73" i="69" l="1"/>
  <c r="E38" i="69" l="1"/>
  <c r="E56" i="69"/>
  <c r="T8" i="69" l="1"/>
  <c r="T4" i="69"/>
  <c r="U2" i="69"/>
  <c r="R3" i="69"/>
  <c r="S4" i="69"/>
  <c r="U3" i="69"/>
  <c r="R4" i="69"/>
  <c r="T2" i="69"/>
  <c r="R2" i="69"/>
  <c r="U4" i="69"/>
  <c r="S2" i="69"/>
  <c r="T3" i="69"/>
  <c r="S3" i="69"/>
  <c r="S8" i="69"/>
  <c r="U8" i="69"/>
  <c r="R6" i="69" l="1"/>
  <c r="T5" i="69"/>
  <c r="T6" i="69"/>
  <c r="U5" i="69"/>
  <c r="R7" i="69"/>
  <c r="S7" i="69"/>
  <c r="R8" i="69"/>
  <c r="T7" i="69"/>
  <c r="S5" i="69"/>
  <c r="S6" i="69"/>
  <c r="U6" i="69"/>
  <c r="R5" i="69"/>
  <c r="U7" i="69"/>
  <c r="A13" i="69" l="1"/>
  <c r="H3" i="69" l="1"/>
  <c r="H5" i="69"/>
  <c r="H4" i="69"/>
  <c r="F6" i="69" l="1"/>
  <c r="B13" i="69" s="1"/>
  <c r="H8" i="69"/>
  <c r="H7" i="69"/>
  <c r="G6" i="69"/>
  <c r="G9" i="69" s="1"/>
  <c r="F9" i="69"/>
  <c r="I6" i="69" s="1"/>
  <c r="I3" i="69" l="1"/>
  <c r="I7" i="69"/>
  <c r="I4" i="69"/>
  <c r="I8" i="69"/>
  <c r="H9" i="69"/>
  <c r="I5" i="69"/>
  <c r="I9" i="69"/>
  <c r="H6" i="69"/>
  <c r="D35" i="69" l="1"/>
  <c r="E35" i="69" s="1"/>
  <c r="D33" i="69"/>
  <c r="E33" i="69" s="1"/>
  <c r="C6" i="69"/>
  <c r="C9" i="69" s="1"/>
  <c r="J19" i="69"/>
  <c r="D3" i="69"/>
  <c r="L5" i="69"/>
  <c r="D2" i="36"/>
  <c r="N77" i="74" l="1"/>
  <c r="T77" i="74"/>
  <c r="G31" i="74"/>
  <c r="S29" i="69"/>
  <c r="T29" i="69"/>
  <c r="H28" i="74"/>
  <c r="Q24" i="69"/>
  <c r="Q29" i="69" s="1"/>
  <c r="B29" i="69"/>
  <c r="O19" i="69"/>
  <c r="B15" i="69"/>
  <c r="G19" i="69"/>
  <c r="H19" i="69"/>
  <c r="I19" i="69"/>
  <c r="C29" i="69"/>
  <c r="B63" i="69"/>
  <c r="B59" i="69"/>
  <c r="C65" i="69"/>
  <c r="C61" i="69"/>
  <c r="B70" i="69"/>
  <c r="C68" i="69"/>
  <c r="C69" i="69"/>
  <c r="C57" i="69"/>
  <c r="B57" i="69"/>
  <c r="C70" i="69"/>
  <c r="B66" i="69"/>
  <c r="C64" i="69"/>
  <c r="B69" i="69"/>
  <c r="C67" i="69"/>
  <c r="B68" i="69"/>
  <c r="C66" i="69"/>
  <c r="B62" i="69"/>
  <c r="C60" i="69"/>
  <c r="B65" i="69"/>
  <c r="C63" i="69"/>
  <c r="B64" i="69"/>
  <c r="C62" i="69"/>
  <c r="B58" i="69"/>
  <c r="B67" i="69"/>
  <c r="B61" i="69"/>
  <c r="C59" i="69"/>
  <c r="B60" i="69"/>
  <c r="C58" i="69"/>
  <c r="F29" i="69"/>
  <c r="P29" i="69"/>
  <c r="C53" i="69"/>
  <c r="E43" i="69" s="1"/>
  <c r="B53" i="69"/>
  <c r="D49" i="69" s="1"/>
  <c r="K6" i="69"/>
  <c r="K9" i="69" s="1"/>
  <c r="D6" i="69"/>
  <c r="K29" i="69"/>
  <c r="N29" i="69"/>
  <c r="G29" i="69"/>
  <c r="M29" i="69"/>
  <c r="L3" i="69"/>
  <c r="J6" i="69"/>
  <c r="I29" i="69"/>
  <c r="H29" i="69"/>
  <c r="J29" i="69"/>
  <c r="L7" i="69"/>
  <c r="O29" i="69"/>
  <c r="L29" i="69"/>
  <c r="L4" i="69"/>
  <c r="L8" i="69"/>
  <c r="E29" i="69"/>
  <c r="D29" i="69"/>
  <c r="G60" i="74" l="1"/>
  <c r="G61" i="74"/>
  <c r="B14" i="69"/>
  <c r="E3" i="69"/>
  <c r="G34" i="74"/>
  <c r="A67" i="74"/>
  <c r="B67" i="74"/>
  <c r="H31" i="74"/>
  <c r="E6" i="69"/>
  <c r="B77" i="69"/>
  <c r="B76" i="69"/>
  <c r="B79" i="69"/>
  <c r="B75" i="69"/>
  <c r="B78" i="69"/>
  <c r="B74" i="69"/>
  <c r="B71" i="69"/>
  <c r="C71" i="69"/>
  <c r="D41" i="69"/>
  <c r="D44" i="69"/>
  <c r="E41" i="69"/>
  <c r="D43" i="69"/>
  <c r="D39" i="69"/>
  <c r="D48" i="69"/>
  <c r="E45" i="69"/>
  <c r="E39" i="69"/>
  <c r="E46" i="69"/>
  <c r="E52" i="69"/>
  <c r="E50" i="69"/>
  <c r="E47" i="69"/>
  <c r="E49" i="69"/>
  <c r="E42" i="69"/>
  <c r="D47" i="69"/>
  <c r="D45" i="69"/>
  <c r="D50" i="69"/>
  <c r="D51" i="69"/>
  <c r="E48" i="69"/>
  <c r="D52" i="69"/>
  <c r="E44" i="69"/>
  <c r="E51" i="69"/>
  <c r="D40" i="69"/>
  <c r="E40" i="69"/>
  <c r="D46" i="69"/>
  <c r="D42" i="69"/>
  <c r="J9" i="69"/>
  <c r="L6" i="69"/>
  <c r="D9" i="69"/>
  <c r="E9" i="69"/>
  <c r="H61" i="74" l="1"/>
  <c r="H60" i="74"/>
  <c r="H34" i="74"/>
  <c r="C76" i="69"/>
  <c r="D76" i="69"/>
  <c r="C77" i="69"/>
  <c r="D77" i="69"/>
  <c r="C78" i="69"/>
  <c r="D78" i="69"/>
  <c r="D79" i="69"/>
  <c r="C79" i="69"/>
  <c r="D74" i="69"/>
  <c r="C74" i="69"/>
  <c r="C75" i="69"/>
  <c r="D75" i="69"/>
  <c r="M6" i="69"/>
  <c r="L9" i="69"/>
  <c r="M9" i="69"/>
  <c r="M4" i="69"/>
  <c r="M5" i="69"/>
  <c r="M3" i="69"/>
  <c r="M7" i="69"/>
  <c r="M8" i="69"/>
  <c r="G29" i="74"/>
  <c r="E4" i="69"/>
  <c r="D4" i="69"/>
  <c r="H29" i="74" s="1"/>
  <c r="E5" i="69"/>
  <c r="G30" i="74"/>
  <c r="D5" i="69"/>
  <c r="H30" i="74" s="1"/>
  <c r="I32" i="74"/>
  <c r="D7" i="69"/>
  <c r="E7" i="69"/>
  <c r="G32" i="74"/>
  <c r="I33" i="74"/>
  <c r="D8" i="69"/>
  <c r="E8" i="69"/>
  <c r="G33" i="74"/>
  <c r="H32" i="74" l="1"/>
  <c r="H33" i="74"/>
</calcChain>
</file>

<file path=xl/comments1.xml><?xml version="1.0" encoding="utf-8"?>
<comments xmlns="http://schemas.openxmlformats.org/spreadsheetml/2006/main">
  <authors>
    <author>IJBO0740</author>
  </authors>
  <commentList>
    <comment ref="B1" authorId="0" shapeId="0">
      <text>
        <r>
          <rPr>
            <b/>
            <sz val="8"/>
            <color indexed="81"/>
            <rFont val="Tahoma"/>
            <family val="2"/>
          </rPr>
          <t>IJBO0740:</t>
        </r>
        <r>
          <rPr>
            <sz val="8"/>
            <color indexed="81"/>
            <rFont val="Tahoma"/>
            <family val="2"/>
          </rPr>
          <t xml:space="preserve">
201306</t>
        </r>
      </text>
    </comment>
  </commentList>
</comments>
</file>

<file path=xl/comments2.xml><?xml version="1.0" encoding="utf-8"?>
<comments xmlns="http://schemas.openxmlformats.org/spreadsheetml/2006/main">
  <authors>
    <author>IJBO0740</author>
  </authors>
  <commentList>
    <comment ref="C1" authorId="0" shapeId="0">
      <text>
        <r>
          <rPr>
            <b/>
            <sz val="8"/>
            <color indexed="81"/>
            <rFont val="Tahoma"/>
            <family val="2"/>
          </rPr>
          <t>IJBO0740:</t>
        </r>
        <r>
          <rPr>
            <sz val="8"/>
            <color indexed="81"/>
            <rFont val="Tahoma"/>
            <family val="2"/>
          </rPr>
          <t xml:space="preserve">
2013-06</t>
        </r>
      </text>
    </comment>
  </commentList>
</comments>
</file>

<file path=xl/comments3.xml><?xml version="1.0" encoding="utf-8"?>
<comments xmlns="http://schemas.openxmlformats.org/spreadsheetml/2006/main">
  <authors>
    <author>IJBO0740</author>
  </authors>
  <commentList>
    <comment ref="C1" authorId="0" shapeId="0">
      <text>
        <r>
          <rPr>
            <b/>
            <sz val="8"/>
            <color indexed="81"/>
            <rFont val="Tahoma"/>
            <family val="2"/>
          </rPr>
          <t>IJBO0740:</t>
        </r>
        <r>
          <rPr>
            <sz val="8"/>
            <color indexed="81"/>
            <rFont val="Tahoma"/>
            <family val="2"/>
          </rPr>
          <t xml:space="preserve">
2013-06</t>
        </r>
      </text>
    </comment>
    <comment ref="X1" authorId="0" shapeId="0">
      <text>
        <r>
          <rPr>
            <b/>
            <sz val="8"/>
            <color indexed="81"/>
            <rFont val="Tahoma"/>
            <family val="2"/>
          </rPr>
          <t>IJBO0740:</t>
        </r>
        <r>
          <rPr>
            <sz val="8"/>
            <color indexed="81"/>
            <rFont val="Tahoma"/>
            <family val="2"/>
          </rPr>
          <t xml:space="preserve">
2012-06</t>
        </r>
      </text>
    </comment>
  </commentList>
</comments>
</file>

<file path=xl/sharedStrings.xml><?xml version="1.0" encoding="utf-8"?>
<sst xmlns="http://schemas.openxmlformats.org/spreadsheetml/2006/main" count="8365" uniqueCount="1752">
  <si>
    <t>F</t>
  </si>
  <si>
    <t>H</t>
  </si>
  <si>
    <t>Mois</t>
  </si>
  <si>
    <t>TOTAL</t>
  </si>
  <si>
    <t>Total</t>
  </si>
  <si>
    <t>RSA</t>
  </si>
  <si>
    <t>è</t>
  </si>
  <si>
    <t>ì</t>
  </si>
  <si>
    <t>î</t>
  </si>
  <si>
    <t>Données brutes</t>
  </si>
  <si>
    <t>Bassin de Lisieux</t>
  </si>
  <si>
    <t>Bassin de Falaise</t>
  </si>
  <si>
    <t>Bassin de Bayeux</t>
  </si>
  <si>
    <t>Bassin de Caen</t>
  </si>
  <si>
    <t>Bassin de Vire</t>
  </si>
  <si>
    <t>Bassin de Rouen</t>
  </si>
  <si>
    <t>Bassin du Pays de Caux</t>
  </si>
  <si>
    <t>Bassin de Caux-Maritime</t>
  </si>
  <si>
    <t>Bassin du Tréport</t>
  </si>
  <si>
    <t>Bassin de Forges-les-Eaux</t>
  </si>
  <si>
    <t>Bassin du Havre</t>
  </si>
  <si>
    <t>Bassin de Fécamp</t>
  </si>
  <si>
    <t>Bassin de Lillebonne</t>
  </si>
  <si>
    <t>Bassin d'Elbeuf</t>
  </si>
  <si>
    <t>Bassin de Louviers</t>
  </si>
  <si>
    <t>Bassin d'Évreux</t>
  </si>
  <si>
    <t>Bassin de Vernon</t>
  </si>
  <si>
    <t>Bassin de Bernay</t>
  </si>
  <si>
    <t>Bassin de Pont-Audemer</t>
  </si>
  <si>
    <t>Bassin de Gisors</t>
  </si>
  <si>
    <t>Bassin du Nord-Cotentin</t>
  </si>
  <si>
    <t>Bassin du Sud-Manche</t>
  </si>
  <si>
    <t>Bassin de Flers</t>
  </si>
  <si>
    <t>Bassin d'Alençon</t>
  </si>
  <si>
    <t>Bassin d'Argentan</t>
  </si>
  <si>
    <t>département</t>
  </si>
  <si>
    <t>Données STMT</t>
  </si>
  <si>
    <t>* Le public PIC comprend les demandeurs d’emploi ayant un niveau de formation  BAC  (équivalent au BAC mais sans diplôme obtenu) et infra-BAC (strictement inférieur au BAC).</t>
  </si>
  <si>
    <t>Cat A</t>
  </si>
  <si>
    <t>Cat ABC</t>
  </si>
  <si>
    <t>Cat ABCDE</t>
  </si>
  <si>
    <t>Évolution annuelle</t>
  </si>
  <si>
    <t>&gt; Par catégorie d'inscription</t>
  </si>
  <si>
    <t>Catégorie A</t>
  </si>
  <si>
    <t>Catégorie B</t>
  </si>
  <si>
    <t>Catégorie C</t>
  </si>
  <si>
    <t>Catégories A, B, C</t>
  </si>
  <si>
    <t>Catégorie D</t>
  </si>
  <si>
    <t>Catégorie E</t>
  </si>
  <si>
    <t>Cat B</t>
  </si>
  <si>
    <t>Cat C</t>
  </si>
  <si>
    <t>Cat D</t>
  </si>
  <si>
    <t>Cat E</t>
  </si>
  <si>
    <t>Moisp</t>
  </si>
  <si>
    <t>Évol</t>
  </si>
  <si>
    <t>Prop</t>
  </si>
  <si>
    <t>Normandie</t>
  </si>
  <si>
    <t>Bassin</t>
  </si>
  <si>
    <t>&gt;&gt; Cat ABC</t>
  </si>
  <si>
    <t>&gt;&gt; Profil</t>
  </si>
  <si>
    <t>Cat.A</t>
  </si>
  <si>
    <t>Inscrit 1an ou plus</t>
  </si>
  <si>
    <t>Niveau CAP/BEP ou infra</t>
  </si>
  <si>
    <t>&gt;&gt; Cat ABC (Prop.)</t>
  </si>
  <si>
    <t>&gt;&gt; Cat ABC (nb)</t>
  </si>
  <si>
    <t>Niveau 4e ou 3e</t>
  </si>
  <si>
    <t>Niveau CAP/BEP</t>
  </si>
  <si>
    <t>Niveau BAC</t>
  </si>
  <si>
    <t>Niveau BAC+2 ou plus</t>
  </si>
  <si>
    <t>Public PIC</t>
  </si>
  <si>
    <t>Suivi</t>
  </si>
  <si>
    <t>Guidé</t>
  </si>
  <si>
    <t>Renforcé</t>
  </si>
  <si>
    <t>Global</t>
  </si>
  <si>
    <t>BOE</t>
  </si>
  <si>
    <t>Non BOE</t>
  </si>
  <si>
    <t>&gt;&gt; Entrées</t>
  </si>
  <si>
    <t>&gt;&gt; Sorties</t>
  </si>
  <si>
    <t>&gt;&gt; Domaines les plus recherchés</t>
  </si>
  <si>
    <t>cat_ABC</t>
  </si>
  <si>
    <t>h_abc</t>
  </si>
  <si>
    <t>f_abc</t>
  </si>
  <si>
    <t>nondeld_abc</t>
  </si>
  <si>
    <t>deld_abc</t>
  </si>
  <si>
    <t>rsa_abc</t>
  </si>
  <si>
    <t>boe_abc</t>
  </si>
  <si>
    <t>niv12_abc</t>
  </si>
  <si>
    <t>niv3_abc</t>
  </si>
  <si>
    <t>niv4_abc</t>
  </si>
  <si>
    <t>niv5_abc</t>
  </si>
  <si>
    <t>niv5b_abc</t>
  </si>
  <si>
    <t>niv6_abc</t>
  </si>
  <si>
    <t>nivpic_abc</t>
  </si>
  <si>
    <t>domaine_a</t>
  </si>
  <si>
    <t>domaine_b</t>
  </si>
  <si>
    <t>domaine_c</t>
  </si>
  <si>
    <t>domaine_d</t>
  </si>
  <si>
    <t>domaine_e</t>
  </si>
  <si>
    <t>domaine_f</t>
  </si>
  <si>
    <t>domaine_g</t>
  </si>
  <si>
    <t>domaine_h</t>
  </si>
  <si>
    <t>domaine_i</t>
  </si>
  <si>
    <t>domaine_j</t>
  </si>
  <si>
    <t>domaine_k</t>
  </si>
  <si>
    <t>domaine_l</t>
  </si>
  <si>
    <t>domaine_m</t>
  </si>
  <si>
    <t>domaine_n</t>
  </si>
  <si>
    <t>suivi</t>
  </si>
  <si>
    <t>guide</t>
  </si>
  <si>
    <t>renforce</t>
  </si>
  <si>
    <t>global</t>
  </si>
  <si>
    <t>cat_A</t>
  </si>
  <si>
    <t>cat_ABCprec</t>
  </si>
  <si>
    <t>Agriculture et pêche, espaces naturels et espaces verts, soins aux animaux</t>
  </si>
  <si>
    <t>Arts et façonnage d'ouvrages d'art</t>
  </si>
  <si>
    <t>Banque, assurance, immobilier</t>
  </si>
  <si>
    <t>Commerce, vente et grande distribution</t>
  </si>
  <si>
    <t>Communication, média et multimédia</t>
  </si>
  <si>
    <t>Construction, bâtiment et travaux publics</t>
  </si>
  <si>
    <t>Hôtellerie-restauration, tourisme, loisirs et animation</t>
  </si>
  <si>
    <t>Industrie</t>
  </si>
  <si>
    <t>Installation et maintenance</t>
  </si>
  <si>
    <t>Santé</t>
  </si>
  <si>
    <t>Services à la personne et à la collectivité</t>
  </si>
  <si>
    <t>Spectacle</t>
  </si>
  <si>
    <t>Support à l'entreprise</t>
  </si>
  <si>
    <t>Transport et logistique</t>
  </si>
  <si>
    <t xml:space="preserve">soit </t>
  </si>
  <si>
    <t/>
  </si>
  <si>
    <t>indem</t>
  </si>
  <si>
    <t>indem_rac</t>
  </si>
  <si>
    <t>indem_CSP</t>
  </si>
  <si>
    <t>indem_FOR</t>
  </si>
  <si>
    <t>indem_sol</t>
  </si>
  <si>
    <t>indem_rsa</t>
  </si>
  <si>
    <t>non_indem</t>
  </si>
  <si>
    <t>ROME</t>
  </si>
  <si>
    <t>tot</t>
  </si>
  <si>
    <t>K2204</t>
  </si>
  <si>
    <t>K1304</t>
  </si>
  <si>
    <t>D1507</t>
  </si>
  <si>
    <t>K1303</t>
  </si>
  <si>
    <t>N4105</t>
  </si>
  <si>
    <t>N1105</t>
  </si>
  <si>
    <t>D1214</t>
  </si>
  <si>
    <t>K1302</t>
  </si>
  <si>
    <t>A1203</t>
  </si>
  <si>
    <t>N1103</t>
  </si>
  <si>
    <t>M1607</t>
  </si>
  <si>
    <t>F1606</t>
  </si>
  <si>
    <t>G1603</t>
  </si>
  <si>
    <t>M1601</t>
  </si>
  <si>
    <t>G1605</t>
  </si>
  <si>
    <t>F1704</t>
  </si>
  <si>
    <t>D1505</t>
  </si>
  <si>
    <t>G1602</t>
  </si>
  <si>
    <t>I1203</t>
  </si>
  <si>
    <t>K2503</t>
  </si>
  <si>
    <t>M1602</t>
  </si>
  <si>
    <t>D1106</t>
  </si>
  <si>
    <t>D1408</t>
  </si>
  <si>
    <t>N1101</t>
  </si>
  <si>
    <t>H3302</t>
  </si>
  <si>
    <t>J1301</t>
  </si>
  <si>
    <t>K2104</t>
  </si>
  <si>
    <t>G1803</t>
  </si>
  <si>
    <t>I1604</t>
  </si>
  <si>
    <t>G1203</t>
  </si>
  <si>
    <t>K2107</t>
  </si>
  <si>
    <t>N4101</t>
  </si>
  <si>
    <t>F1703</t>
  </si>
  <si>
    <t>F1701</t>
  </si>
  <si>
    <t>M1805</t>
  </si>
  <si>
    <t>D1202</t>
  </si>
  <si>
    <t>M1203</t>
  </si>
  <si>
    <t>D1208</t>
  </si>
  <si>
    <t>F1602</t>
  </si>
  <si>
    <t>G1801</t>
  </si>
  <si>
    <t>D1212</t>
  </si>
  <si>
    <t>K2303</t>
  </si>
  <si>
    <t>B1803</t>
  </si>
  <si>
    <t>F1603</t>
  </si>
  <si>
    <t>I1401</t>
  </si>
  <si>
    <t>L1202</t>
  </si>
  <si>
    <t>N4103</t>
  </si>
  <si>
    <t>D1211</t>
  </si>
  <si>
    <t>D1401</t>
  </si>
  <si>
    <t>E1205</t>
  </si>
  <si>
    <t>F1604</t>
  </si>
  <si>
    <t>D1402</t>
  </si>
  <si>
    <t>G1802</t>
  </si>
  <si>
    <t>K1206</t>
  </si>
  <si>
    <t>K2501</t>
  </si>
  <si>
    <t>M1609</t>
  </si>
  <si>
    <t>I1202</t>
  </si>
  <si>
    <t>D1301</t>
  </si>
  <si>
    <t>F1302</t>
  </si>
  <si>
    <t>G1204</t>
  </si>
  <si>
    <t>G1501</t>
  </si>
  <si>
    <t>G1703</t>
  </si>
  <si>
    <t>D1102</t>
  </si>
  <si>
    <t>K2111</t>
  </si>
  <si>
    <t>E1103</t>
  </si>
  <si>
    <t>G1202</t>
  </si>
  <si>
    <t>K1903</t>
  </si>
  <si>
    <t>I1309</t>
  </si>
  <si>
    <t>M1605</t>
  </si>
  <si>
    <t>M1604</t>
  </si>
  <si>
    <t>E1108</t>
  </si>
  <si>
    <t>H2206</t>
  </si>
  <si>
    <t>H2301</t>
  </si>
  <si>
    <t>K1207</t>
  </si>
  <si>
    <t>G1402</t>
  </si>
  <si>
    <t>M1705</t>
  </si>
  <si>
    <t>H1404</t>
  </si>
  <si>
    <t>H2909</t>
  </si>
  <si>
    <t>K1601</t>
  </si>
  <si>
    <t>N1202</t>
  </si>
  <si>
    <t>N4102</t>
  </si>
  <si>
    <t>A1501</t>
  </si>
  <si>
    <t>A1414</t>
  </si>
  <si>
    <t>C1504</t>
  </si>
  <si>
    <t>F1613</t>
  </si>
  <si>
    <t>H1206</t>
  </si>
  <si>
    <t>H3301</t>
  </si>
  <si>
    <t>M1603</t>
  </si>
  <si>
    <t>D1403</t>
  </si>
  <si>
    <t>E1106</t>
  </si>
  <si>
    <t>F1104</t>
  </si>
  <si>
    <t>J1304</t>
  </si>
  <si>
    <t>K1204</t>
  </si>
  <si>
    <t>A1202</t>
  </si>
  <si>
    <t>B1101</t>
  </si>
  <si>
    <t>E1104</t>
  </si>
  <si>
    <t>F1610</t>
  </si>
  <si>
    <t>H1503</t>
  </si>
  <si>
    <t>H2102</t>
  </si>
  <si>
    <t>J1305</t>
  </si>
  <si>
    <t>M1810</t>
  </si>
  <si>
    <t>D1104</t>
  </si>
  <si>
    <t>F1611</t>
  </si>
  <si>
    <t>H2902</t>
  </si>
  <si>
    <t>H2903</t>
  </si>
  <si>
    <t>I1304</t>
  </si>
  <si>
    <t>I1307</t>
  </si>
  <si>
    <t>I1310</t>
  </si>
  <si>
    <t>I1503</t>
  </si>
  <si>
    <t>K2105</t>
  </si>
  <si>
    <t>F1106</t>
  </si>
  <si>
    <t>H2914</t>
  </si>
  <si>
    <t>K1201</t>
  </si>
  <si>
    <t>K1301</t>
  </si>
  <si>
    <t>K2304</t>
  </si>
  <si>
    <t>M1501</t>
  </si>
  <si>
    <t>M1608</t>
  </si>
  <si>
    <t>D1209</t>
  </si>
  <si>
    <t>D1501</t>
  </si>
  <si>
    <t>F1608</t>
  </si>
  <si>
    <t>G1604</t>
  </si>
  <si>
    <t>J1501</t>
  </si>
  <si>
    <t>K1801</t>
  </si>
  <si>
    <t>M1402</t>
  </si>
  <si>
    <t>H1502</t>
  </si>
  <si>
    <t>H2906</t>
  </si>
  <si>
    <t>H2913</t>
  </si>
  <si>
    <t>K1103</t>
  </si>
  <si>
    <t>L1203</t>
  </si>
  <si>
    <t>L1508</t>
  </si>
  <si>
    <t>M1801</t>
  </si>
  <si>
    <t>E1201</t>
  </si>
  <si>
    <t>I1606</t>
  </si>
  <si>
    <t>K1902</t>
  </si>
  <si>
    <t>K2402</t>
  </si>
  <si>
    <t>N1303</t>
  </si>
  <si>
    <t>D1205</t>
  </si>
  <si>
    <t>D1404</t>
  </si>
  <si>
    <t>D1406</t>
  </si>
  <si>
    <t>F1101</t>
  </si>
  <si>
    <t>F1607</t>
  </si>
  <si>
    <t>I1607</t>
  </si>
  <si>
    <t>K1104</t>
  </si>
  <si>
    <t>K1205</t>
  </si>
  <si>
    <t>K1802</t>
  </si>
  <si>
    <t>M1302</t>
  </si>
  <si>
    <t>C1206</t>
  </si>
  <si>
    <t>D1407</t>
  </si>
  <si>
    <t>G1401</t>
  </si>
  <si>
    <t>K2201</t>
  </si>
  <si>
    <t>M1707</t>
  </si>
  <si>
    <t>B1805</t>
  </si>
  <si>
    <t>C1102</t>
  </si>
  <si>
    <t>D1101</t>
  </si>
  <si>
    <t>D1405</t>
  </si>
  <si>
    <t>F1502</t>
  </si>
  <si>
    <t>F1605</t>
  </si>
  <si>
    <t>G1101</t>
  </si>
  <si>
    <t>G1502</t>
  </si>
  <si>
    <t>K2202</t>
  </si>
  <si>
    <t>K2401</t>
  </si>
  <si>
    <t>M1101</t>
  </si>
  <si>
    <t>N1102</t>
  </si>
  <si>
    <t>N1301</t>
  </si>
  <si>
    <t>A1408</t>
  </si>
  <si>
    <t>A1416</t>
  </si>
  <si>
    <t>C1109</t>
  </si>
  <si>
    <t>D1213</t>
  </si>
  <si>
    <t>E1101</t>
  </si>
  <si>
    <t>F1201</t>
  </si>
  <si>
    <t>G1303</t>
  </si>
  <si>
    <t>G1403</t>
  </si>
  <si>
    <t>H1203</t>
  </si>
  <si>
    <t>H1208</t>
  </si>
  <si>
    <t>H1302</t>
  </si>
  <si>
    <t>H2101</t>
  </si>
  <si>
    <t>H2502</t>
  </si>
  <si>
    <t>H2604</t>
  </si>
  <si>
    <t>I1306</t>
  </si>
  <si>
    <t>J1302</t>
  </si>
  <si>
    <t>K2106</t>
  </si>
  <si>
    <t>K2108</t>
  </si>
  <si>
    <t>L1101</t>
  </si>
  <si>
    <t>L1201</t>
  </si>
  <si>
    <t>L1304</t>
  </si>
  <si>
    <t>M1201</t>
  </si>
  <si>
    <t>M1502</t>
  </si>
  <si>
    <t>M1606</t>
  </si>
  <si>
    <t>M1802</t>
  </si>
  <si>
    <t>A1303</t>
  </si>
  <si>
    <t>A1401</t>
  </si>
  <si>
    <t>B1806</t>
  </si>
  <si>
    <t>C1401</t>
  </si>
  <si>
    <t>D1207</t>
  </si>
  <si>
    <t>D1210</t>
  </si>
  <si>
    <t>E1107</t>
  </si>
  <si>
    <t>F1105</t>
  </si>
  <si>
    <t>F1702</t>
  </si>
  <si>
    <t>G1102</t>
  </si>
  <si>
    <t>G1201</t>
  </si>
  <si>
    <t>H1210</t>
  </si>
  <si>
    <t>H1303</t>
  </si>
  <si>
    <t>H2207</t>
  </si>
  <si>
    <t>H2603</t>
  </si>
  <si>
    <t>H2901</t>
  </si>
  <si>
    <t>I1302</t>
  </si>
  <si>
    <t>I1308</t>
  </si>
  <si>
    <t>I1402</t>
  </si>
  <si>
    <t>J1303</t>
  </si>
  <si>
    <t>J1506</t>
  </si>
  <si>
    <t>K1203</t>
  </si>
  <si>
    <t>K1305</t>
  </si>
  <si>
    <t>K1404</t>
  </si>
  <si>
    <t>K1705</t>
  </si>
  <si>
    <t>L1103</t>
  </si>
  <si>
    <t>L1506</t>
  </si>
  <si>
    <t>M1205</t>
  </si>
  <si>
    <t>M1401</t>
  </si>
  <si>
    <t>M1403</t>
  </si>
  <si>
    <t>M1704</t>
  </si>
  <si>
    <t>N2101</t>
  </si>
  <si>
    <t>N4203</t>
  </si>
  <si>
    <t>A1201</t>
  </si>
  <si>
    <t>C1301</t>
  </si>
  <si>
    <t>C1503</t>
  </si>
  <si>
    <t>D1201</t>
  </si>
  <si>
    <t>D1503</t>
  </si>
  <si>
    <t>F1102</t>
  </si>
  <si>
    <t>F1108</t>
  </si>
  <si>
    <t>G1601</t>
  </si>
  <si>
    <t>H1102</t>
  </si>
  <si>
    <t>H1204</t>
  </si>
  <si>
    <t>H2602</t>
  </si>
  <si>
    <t>H3101</t>
  </si>
  <si>
    <t>I1305</t>
  </si>
  <si>
    <t>J1102</t>
  </si>
  <si>
    <t>J1307</t>
  </si>
  <si>
    <t>K2110</t>
  </si>
  <si>
    <t>L1302</t>
  </si>
  <si>
    <t>L1303</t>
  </si>
  <si>
    <t>L1401</t>
  </si>
  <si>
    <t>L1503</t>
  </si>
  <si>
    <t>M1204</t>
  </si>
  <si>
    <t>M1803</t>
  </si>
  <si>
    <t>M1806</t>
  </si>
  <si>
    <t>N2201</t>
  </si>
  <si>
    <t>N3203</t>
  </si>
  <si>
    <t>N4104</t>
  </si>
  <si>
    <t>A1301</t>
  </si>
  <si>
    <t>A1403</t>
  </si>
  <si>
    <t>A1503</t>
  </si>
  <si>
    <t>B1802</t>
  </si>
  <si>
    <t>C1201</t>
  </si>
  <si>
    <t>C1205</t>
  </si>
  <si>
    <t>C1501</t>
  </si>
  <si>
    <t>D1103</t>
  </si>
  <si>
    <t>D1107</t>
  </si>
  <si>
    <t>D1502</t>
  </si>
  <si>
    <t>D1508</t>
  </si>
  <si>
    <t>E1301</t>
  </si>
  <si>
    <t>E1305</t>
  </si>
  <si>
    <t>E1306</t>
  </si>
  <si>
    <t>F1202</t>
  </si>
  <si>
    <t>F1601</t>
  </si>
  <si>
    <t>F1609</t>
  </si>
  <si>
    <t>F1612</t>
  </si>
  <si>
    <t>F1705</t>
  </si>
  <si>
    <t>G1503</t>
  </si>
  <si>
    <t>H1209</t>
  </si>
  <si>
    <t>H1504</t>
  </si>
  <si>
    <t>H1506</t>
  </si>
  <si>
    <t>H2402</t>
  </si>
  <si>
    <t>H2504</t>
  </si>
  <si>
    <t>H2701</t>
  </si>
  <si>
    <t>H2907</t>
  </si>
  <si>
    <t>H3201</t>
  </si>
  <si>
    <t>H3203</t>
  </si>
  <si>
    <t>H3404</t>
  </si>
  <si>
    <t>I1303</t>
  </si>
  <si>
    <t>I1603</t>
  </si>
  <si>
    <t>J1103</t>
  </si>
  <si>
    <t>J1202</t>
  </si>
  <si>
    <t>J1402</t>
  </si>
  <si>
    <t>J1505</t>
  </si>
  <si>
    <t>K1602</t>
  </si>
  <si>
    <t>K1707</t>
  </si>
  <si>
    <t>K2112</t>
  </si>
  <si>
    <t>K2305</t>
  </si>
  <si>
    <t>K2502</t>
  </si>
  <si>
    <t>K2602</t>
  </si>
  <si>
    <t>L1504</t>
  </si>
  <si>
    <t>L1507</t>
  </si>
  <si>
    <t>M1301</t>
  </si>
  <si>
    <t>M1503</t>
  </si>
  <si>
    <t>M1703</t>
  </si>
  <si>
    <t>M1706</t>
  </si>
  <si>
    <t>M1808</t>
  </si>
  <si>
    <t>N1302</t>
  </si>
  <si>
    <t>N4302</t>
  </si>
  <si>
    <t>A1101</t>
  </si>
  <si>
    <t>A1302</t>
  </si>
  <si>
    <t>A1402</t>
  </si>
  <si>
    <t>A1409</t>
  </si>
  <si>
    <t>A1410</t>
  </si>
  <si>
    <t>A1504</t>
  </si>
  <si>
    <t>B1201</t>
  </si>
  <si>
    <t>B1302</t>
  </si>
  <si>
    <t>B1602</t>
  </si>
  <si>
    <t>B1804</t>
  </si>
  <si>
    <t>C1103</t>
  </si>
  <si>
    <t>C1202</t>
  </si>
  <si>
    <t>C1203</t>
  </si>
  <si>
    <t>C1502</t>
  </si>
  <si>
    <t>D1105</t>
  </si>
  <si>
    <t>D1206</t>
  </si>
  <si>
    <t>D1504</t>
  </si>
  <si>
    <t>D1506</t>
  </si>
  <si>
    <t>D1509</t>
  </si>
  <si>
    <t>E1102</t>
  </si>
  <si>
    <t>E1105</t>
  </si>
  <si>
    <t>E1204</t>
  </si>
  <si>
    <t>E1304</t>
  </si>
  <si>
    <t>E1307</t>
  </si>
  <si>
    <t>F1103</t>
  </si>
  <si>
    <t>F1107</t>
  </si>
  <si>
    <t>F1301</t>
  </si>
  <si>
    <t>F1501</t>
  </si>
  <si>
    <t>F1503</t>
  </si>
  <si>
    <t>G1205</t>
  </si>
  <si>
    <t>G1404</t>
  </si>
  <si>
    <t>G1701</t>
  </si>
  <si>
    <t>G1702</t>
  </si>
  <si>
    <t>G1804</t>
  </si>
  <si>
    <t>H1101</t>
  </si>
  <si>
    <t>H1201</t>
  </si>
  <si>
    <t>H1202</t>
  </si>
  <si>
    <t>H1205</t>
  </si>
  <si>
    <t>H1301</t>
  </si>
  <si>
    <t>H1402</t>
  </si>
  <si>
    <t>H2201</t>
  </si>
  <si>
    <t>H2208</t>
  </si>
  <si>
    <t>H2401</t>
  </si>
  <si>
    <t>H2415</t>
  </si>
  <si>
    <t>H2905</t>
  </si>
  <si>
    <t>H2908</t>
  </si>
  <si>
    <t>H2911</t>
  </si>
  <si>
    <t>H3303</t>
  </si>
  <si>
    <t>H3401</t>
  </si>
  <si>
    <t>I1201</t>
  </si>
  <si>
    <t>I1301</t>
  </si>
  <si>
    <t>I1501</t>
  </si>
  <si>
    <t>J1101</t>
  </si>
  <si>
    <t>J1201</t>
  </si>
  <si>
    <t>J1404</t>
  </si>
  <si>
    <t>J1405</t>
  </si>
  <si>
    <t>J1410</t>
  </si>
  <si>
    <t>J1502</t>
  </si>
  <si>
    <t>J1504</t>
  </si>
  <si>
    <t>K1202</t>
  </si>
  <si>
    <t>K1501</t>
  </si>
  <si>
    <t>K1701</t>
  </si>
  <si>
    <t>K1706</t>
  </si>
  <si>
    <t>K2102</t>
  </si>
  <si>
    <t>K2109</t>
  </si>
  <si>
    <t>K2203</t>
  </si>
  <si>
    <t>K2301</t>
  </si>
  <si>
    <t>K2306</t>
  </si>
  <si>
    <t>K2601</t>
  </si>
  <si>
    <t>K2603</t>
  </si>
  <si>
    <t>L1204</t>
  </si>
  <si>
    <t>L1501</t>
  </si>
  <si>
    <t>L1502</t>
  </si>
  <si>
    <t>L1509</t>
  </si>
  <si>
    <t>M1102</t>
  </si>
  <si>
    <t>M1404</t>
  </si>
  <si>
    <t>M1701</t>
  </si>
  <si>
    <t>M1804</t>
  </si>
  <si>
    <t>N1104</t>
  </si>
  <si>
    <t>N1201</t>
  </si>
  <si>
    <t>N2102</t>
  </si>
  <si>
    <t>N2203</t>
  </si>
  <si>
    <t>N3201</t>
  </si>
  <si>
    <t>N4201</t>
  </si>
  <si>
    <t>N4204</t>
  </si>
  <si>
    <t>N4401</t>
  </si>
  <si>
    <t>C1204</t>
  </si>
  <si>
    <t>L1102</t>
  </si>
  <si>
    <t>N2202</t>
  </si>
  <si>
    <t>A1412</t>
  </si>
  <si>
    <t>H3102</t>
  </si>
  <si>
    <t>J1406</t>
  </si>
  <si>
    <t>K1403</t>
  </si>
  <si>
    <t>L1505</t>
  </si>
  <si>
    <t>M1207</t>
  </si>
  <si>
    <t>N3102</t>
  </si>
  <si>
    <t>N4402</t>
  </si>
  <si>
    <t>A1415</t>
  </si>
  <si>
    <t>A1407</t>
  </si>
  <si>
    <t>H2605</t>
  </si>
  <si>
    <t>A1406</t>
  </si>
  <si>
    <t>B1301</t>
  </si>
  <si>
    <t>F1204</t>
  </si>
  <si>
    <t>G1301</t>
  </si>
  <si>
    <t>H1403</t>
  </si>
  <si>
    <t>H2404</t>
  </si>
  <si>
    <t>H2801</t>
  </si>
  <si>
    <t>I1605</t>
  </si>
  <si>
    <t>J1408</t>
  </si>
  <si>
    <t>K1703</t>
  </si>
  <si>
    <t>D1204</t>
  </si>
  <si>
    <t>G1206</t>
  </si>
  <si>
    <t>H2205</t>
  </si>
  <si>
    <t>H2805</t>
  </si>
  <si>
    <t>H3402</t>
  </si>
  <si>
    <t>I1102</t>
  </si>
  <si>
    <t>A1405</t>
  </si>
  <si>
    <t>H2409</t>
  </si>
  <si>
    <t>I1502</t>
  </si>
  <si>
    <t>K2101</t>
  </si>
  <si>
    <t>F1401</t>
  </si>
  <si>
    <t>M1202</t>
  </si>
  <si>
    <t>N3101</t>
  </si>
  <si>
    <t>C1105</t>
  </si>
  <si>
    <t>N4403</t>
  </si>
  <si>
    <t>A1204</t>
  </si>
  <si>
    <t>A1404</t>
  </si>
  <si>
    <t>B1402</t>
  </si>
  <si>
    <t>B1501</t>
  </si>
  <si>
    <t>C1104</t>
  </si>
  <si>
    <t>H1501</t>
  </si>
  <si>
    <t>H2209</t>
  </si>
  <si>
    <t>H2403</t>
  </si>
  <si>
    <t>H2601</t>
  </si>
  <si>
    <t>I1101</t>
  </si>
  <si>
    <t>I1103</t>
  </si>
  <si>
    <t>I1601</t>
  </si>
  <si>
    <t>I1602</t>
  </si>
  <si>
    <t>K2103</t>
  </si>
  <si>
    <t>N3103</t>
  </si>
  <si>
    <t>A1205</t>
  </si>
  <si>
    <t>B1303</t>
  </si>
  <si>
    <t>B1603</t>
  </si>
  <si>
    <t>C1106</t>
  </si>
  <si>
    <t>H1207</t>
  </si>
  <si>
    <t>K2302</t>
  </si>
  <si>
    <t>A1502</t>
  </si>
  <si>
    <t>H2910</t>
  </si>
  <si>
    <t>E1308</t>
  </si>
  <si>
    <t>E1401</t>
  </si>
  <si>
    <t>K1401</t>
  </si>
  <si>
    <t>H3202</t>
  </si>
  <si>
    <t>A1413</t>
  </si>
  <si>
    <t>C1302</t>
  </si>
  <si>
    <t>H2912</t>
  </si>
  <si>
    <t>A1411</t>
  </si>
  <si>
    <t>E1302</t>
  </si>
  <si>
    <t>E1402</t>
  </si>
  <si>
    <t>F1706</t>
  </si>
  <si>
    <t>H2411</t>
  </si>
  <si>
    <t>J1503</t>
  </si>
  <si>
    <t>N4202</t>
  </si>
  <si>
    <t>J1507</t>
  </si>
  <si>
    <t>K1704</t>
  </si>
  <si>
    <t>H1401</t>
  </si>
  <si>
    <t>H3403</t>
  </si>
  <si>
    <t>J1104</t>
  </si>
  <si>
    <t>M1206</t>
  </si>
  <si>
    <t>M1807</t>
  </si>
  <si>
    <t>E1203</t>
  </si>
  <si>
    <t>H2405</t>
  </si>
  <si>
    <t>H2904</t>
  </si>
  <si>
    <t>K1101</t>
  </si>
  <si>
    <t>H2802</t>
  </si>
  <si>
    <t>H2203</t>
  </si>
  <si>
    <t>H2804</t>
  </si>
  <si>
    <t>H2202</t>
  </si>
  <si>
    <t>F1203</t>
  </si>
  <si>
    <t>B1601</t>
  </si>
  <si>
    <t>D1203</t>
  </si>
  <si>
    <t>H2204</t>
  </si>
  <si>
    <t>H2412</t>
  </si>
  <si>
    <t>H2501</t>
  </si>
  <si>
    <t>K1102</t>
  </si>
  <si>
    <t>H2503</t>
  </si>
  <si>
    <t>B1401</t>
  </si>
  <si>
    <t>L1301</t>
  </si>
  <si>
    <t>F1402</t>
  </si>
  <si>
    <t>N4301</t>
  </si>
  <si>
    <t>E1303</t>
  </si>
  <si>
    <t>B1801</t>
  </si>
  <si>
    <t>H2410</t>
  </si>
  <si>
    <t>M1809</t>
  </si>
  <si>
    <t>&gt;&gt;Principaux métiers</t>
  </si>
  <si>
    <t>Libellé ROME</t>
  </si>
  <si>
    <t>Conduite d'engins d'exploitation agricole et forestière</t>
  </si>
  <si>
    <t>Bûcheronnage et élagage</t>
  </si>
  <si>
    <t>Entretien des espaces naturels</t>
  </si>
  <si>
    <t>Entretien des espaces verts</t>
  </si>
  <si>
    <t>Protection du patrimoine naturel</t>
  </si>
  <si>
    <t>Sylviculture</t>
  </si>
  <si>
    <t>Conseil et assistance technique en agriculture</t>
  </si>
  <si>
    <t>Contrôle et diagnostic technique en agriculture</t>
  </si>
  <si>
    <t>Ingénierie en agriculture et environnement naturel</t>
  </si>
  <si>
    <t>Aide agricole de production fruitière ou viticole</t>
  </si>
  <si>
    <t>Aide agricole de production légumière ou végétale</t>
  </si>
  <si>
    <t>Aide d'élevage agricole et aquacole</t>
  </si>
  <si>
    <t>Aquaculture</t>
  </si>
  <si>
    <t>Arboriculture et viticulture</t>
  </si>
  <si>
    <t>Encadrement équipage de la pêche</t>
  </si>
  <si>
    <t>Élevage bovin ou équin</t>
  </si>
  <si>
    <t>Élevage d'animaux sauvages ou de compagnie</t>
  </si>
  <si>
    <t>Élevage de lapins et volailles</t>
  </si>
  <si>
    <t>Élevage ovin ou caprin</t>
  </si>
  <si>
    <t>Élevage porcin</t>
  </si>
  <si>
    <t>Fabrication et affinage de fromages</t>
  </si>
  <si>
    <t>Fermentation de boissons alcoolisées</t>
  </si>
  <si>
    <t>Horticulture et maraîchage</t>
  </si>
  <si>
    <t>Equipage de la pêche</t>
  </si>
  <si>
    <t>Polyculture, élevage</t>
  </si>
  <si>
    <t>A1417</t>
  </si>
  <si>
    <t>Saliculture</t>
  </si>
  <si>
    <t>Aide aux soins animaux</t>
  </si>
  <si>
    <t>Podologie animale</t>
  </si>
  <si>
    <t>Toilettage des animaux</t>
  </si>
  <si>
    <t>Santé animale</t>
  </si>
  <si>
    <t>Création en arts plastiques</t>
  </si>
  <si>
    <t>Réalisation d'objets décoratifs et utilitaires en céramique et matériaux de synthèse</t>
  </si>
  <si>
    <t>Décoration d'espaces de vente</t>
  </si>
  <si>
    <t>Décoration d'objets d'art et artisanaux</t>
  </si>
  <si>
    <t>Gravure - ciselure</t>
  </si>
  <si>
    <t>Réalisation d'objets en lianes, fibres et brins végétaux</t>
  </si>
  <si>
    <t>Reliure et restauration de livres et archives</t>
  </si>
  <si>
    <t>Fabrication et réparation d'instruments de musique</t>
  </si>
  <si>
    <t>Métallerie d'art</t>
  </si>
  <si>
    <t>Réalisation d'objets artistiques et fonctionnels en verre</t>
  </si>
  <si>
    <t>Réalisation d'ouvrages en bijouterie, joaillerie et orfèvrerie</t>
  </si>
  <si>
    <t>B1604</t>
  </si>
  <si>
    <t>Réparation - montage en systèmes horlogers</t>
  </si>
  <si>
    <t>B1701</t>
  </si>
  <si>
    <t>Conservation et reconstitution d'espèces animales</t>
  </si>
  <si>
    <t>Réalisation d'articles de chapellerie</t>
  </si>
  <si>
    <t>Réalisation d'articles en cuir et matériaux souples (hors vêtement)</t>
  </si>
  <si>
    <t>Réalisation de vêtements sur mesure ou en petite série</t>
  </si>
  <si>
    <t>Réalisation d'ouvrages d'art en fils</t>
  </si>
  <si>
    <t>Stylisme</t>
  </si>
  <si>
    <t>Tapisserie - décoration en ameublement</t>
  </si>
  <si>
    <t>C1101</t>
  </si>
  <si>
    <t>Conception - développement produits d'assurances</t>
  </si>
  <si>
    <t>Conseil clientèle en assurances</t>
  </si>
  <si>
    <t>Courtage en assurances</t>
  </si>
  <si>
    <t>Direction d'exploitation en assurances</t>
  </si>
  <si>
    <t>Études actuarielles en assurances</t>
  </si>
  <si>
    <t>Expertise risques en assurances</t>
  </si>
  <si>
    <t>C1107</t>
  </si>
  <si>
    <t>Indemnisations en assurances</t>
  </si>
  <si>
    <t>C1108</t>
  </si>
  <si>
    <t>Management de groupe et de service en assurances</t>
  </si>
  <si>
    <t>Rédaction et gestion en assurances</t>
  </si>
  <si>
    <t>C1110</t>
  </si>
  <si>
    <t>Souscription d'assurances</t>
  </si>
  <si>
    <t>Accueil et services bancaires</t>
  </si>
  <si>
    <t>Analyse de crédits et risques bancaires</t>
  </si>
  <si>
    <t>Relation clients banque/finance</t>
  </si>
  <si>
    <t>Conception et expertise produits bancaires et financiers</t>
  </si>
  <si>
    <t>Conseil en gestion de patrimoine financier</t>
  </si>
  <si>
    <t>Gestion de clientèle bancaire</t>
  </si>
  <si>
    <t>C1207</t>
  </si>
  <si>
    <t>Management en exploitation bancaire</t>
  </si>
  <si>
    <t>Front office marchés financiers</t>
  </si>
  <si>
    <t>Gestion back et middle-office marchés financiers</t>
  </si>
  <si>
    <t>C1303</t>
  </si>
  <si>
    <t>Gestion de portefeuilles sur les marchés financiers</t>
  </si>
  <si>
    <t>Gestion en banque et assurance</t>
  </si>
  <si>
    <t>Gérance immobilière</t>
  </si>
  <si>
    <t>Gestion locative immobilière</t>
  </si>
  <si>
    <t>Management de projet immobilier</t>
  </si>
  <si>
    <t>Transaction immobilière</t>
  </si>
  <si>
    <t>Boucherie</t>
  </si>
  <si>
    <t>Boulangerie - viennoiserie</t>
  </si>
  <si>
    <t>Charcuterie - traiteur</t>
  </si>
  <si>
    <t>Pâtisserie, confiserie, chocolaterie et glacerie</t>
  </si>
  <si>
    <t>Poissonnerie</t>
  </si>
  <si>
    <t>Vente en alimentation</t>
  </si>
  <si>
    <t>Vente en gros de produits frais</t>
  </si>
  <si>
    <t>Achat vente d'objets d'art, anciens ou d'occasion</t>
  </si>
  <si>
    <t>Coiffure</t>
  </si>
  <si>
    <t>Hydrothérapie</t>
  </si>
  <si>
    <t>Location de véhicules ou de matériel de loisirs</t>
  </si>
  <si>
    <t>Nettoyage d'articles textiles ou cuirs</t>
  </si>
  <si>
    <t>Réparation d'articles en cuir et matériaux souples</t>
  </si>
  <si>
    <t>Retouches en habillement</t>
  </si>
  <si>
    <t>Soins esthétiques et corporels</t>
  </si>
  <si>
    <t>Vente de végétaux</t>
  </si>
  <si>
    <t>Vente en animalerie</t>
  </si>
  <si>
    <t>Vente en articles de sport et loisirs</t>
  </si>
  <si>
    <t>Vente en décoration et équipement du foyer</t>
  </si>
  <si>
    <t>Vente en gros de matériel et équipement</t>
  </si>
  <si>
    <t>Vente en habillement et accessoires de la personne</t>
  </si>
  <si>
    <t>Management de magasin de détail</t>
  </si>
  <si>
    <t>Assistanat commercial</t>
  </si>
  <si>
    <t>Relation commerciale grands comptes et entreprises</t>
  </si>
  <si>
    <t>Relation commerciale auprès de particuliers</t>
  </si>
  <si>
    <t>Relation commerciale en vente de véhicules</t>
  </si>
  <si>
    <t>Conseil en information médicale</t>
  </si>
  <si>
    <t>Management en force de vente</t>
  </si>
  <si>
    <t>Relation technico-commerciale</t>
  </si>
  <si>
    <t>Téléconseil et télévente</t>
  </si>
  <si>
    <t>Animation de vente</t>
  </si>
  <si>
    <t>Management/gestion de rayon produits alimentaires</t>
  </si>
  <si>
    <t>Management/gestion de rayon produits non alimentaires</t>
  </si>
  <si>
    <t>Direction de magasin de grande distribution</t>
  </si>
  <si>
    <t>Personnel de caisse</t>
  </si>
  <si>
    <t>Marchandisage</t>
  </si>
  <si>
    <t>Mise en rayon libre-service</t>
  </si>
  <si>
    <t>Encadrement du personnel de caisses</t>
  </si>
  <si>
    <t>Management de département en grande distribution</t>
  </si>
  <si>
    <t>Animation de site multimédia</t>
  </si>
  <si>
    <t>Ecriture d'ouvrages, de livres</t>
  </si>
  <si>
    <t>Communication</t>
  </si>
  <si>
    <t>Conception de contenus multimédias</t>
  </si>
  <si>
    <t>Coordination d'édition</t>
  </si>
  <si>
    <t>Journalisme et information média</t>
  </si>
  <si>
    <t>Organisation d'évènementiel</t>
  </si>
  <si>
    <t>Traduction, interprétariat</t>
  </si>
  <si>
    <t>Photographie</t>
  </si>
  <si>
    <t>E1202</t>
  </si>
  <si>
    <t>Production en laboratoire cinématographique</t>
  </si>
  <si>
    <t>Production en laboratoire photographique</t>
  </si>
  <si>
    <t>Projection cinéma</t>
  </si>
  <si>
    <t>Réalisation de contenus multimédias</t>
  </si>
  <si>
    <t>Conduite de machines d'impression</t>
  </si>
  <si>
    <t>Conduite de machines de façonnage routage</t>
  </si>
  <si>
    <t>Encadrement des industries graphiques</t>
  </si>
  <si>
    <t>Façonnage et routage</t>
  </si>
  <si>
    <t>Préparation et correction en édition et presse</t>
  </si>
  <si>
    <t>Prépresse</t>
  </si>
  <si>
    <t>Reprographie</t>
  </si>
  <si>
    <t>Intervention technique en industrie graphique</t>
  </si>
  <si>
    <t>Développement et promotion publicitaire</t>
  </si>
  <si>
    <t>Élaboration de plan média</t>
  </si>
  <si>
    <t>Architecture du BTP</t>
  </si>
  <si>
    <t>Conception - aménagement d'espaces intérieurs</t>
  </si>
  <si>
    <t>Contrôle et diagnostic technique du bâtiment</t>
  </si>
  <si>
    <t>Dessin BTP</t>
  </si>
  <si>
    <t>Études géologiques</t>
  </si>
  <si>
    <t>Ingénierie et études du BTP</t>
  </si>
  <si>
    <t>Mesures topographiques</t>
  </si>
  <si>
    <t>Métré de la construction</t>
  </si>
  <si>
    <t>Conduite de travaux du BTP</t>
  </si>
  <si>
    <t>Direction de chantier du BTP</t>
  </si>
  <si>
    <t>Direction et ingénierie d'exploitation de gisements et de carrières</t>
  </si>
  <si>
    <t>Sécurité et protection santé du BTP</t>
  </si>
  <si>
    <t>Conduite de grue</t>
  </si>
  <si>
    <t>Conduite d'engins de terrassement et de carrière</t>
  </si>
  <si>
    <t>Extraction liquide et gazeuse</t>
  </si>
  <si>
    <t>Extraction solide</t>
  </si>
  <si>
    <t>Montage de structures et de charpentes bois</t>
  </si>
  <si>
    <t>Montage de structures métalliques</t>
  </si>
  <si>
    <t>Réalisation - installation d'ossatures bois</t>
  </si>
  <si>
    <t>Application et décoration en plâtre, stuc et staff</t>
  </si>
  <si>
    <t>Électricité bâtiment</t>
  </si>
  <si>
    <t>Installation d'équipements sanitaires et thermiques</t>
  </si>
  <si>
    <t>Montage d'agencements</t>
  </si>
  <si>
    <t>Montage de réseaux électriques et télécoms</t>
  </si>
  <si>
    <t>Peinture en bâtiment</t>
  </si>
  <si>
    <t>Pose de fermetures menuisées</t>
  </si>
  <si>
    <t>Pose de revêtements rigides</t>
  </si>
  <si>
    <t>Pose de revêtements souples</t>
  </si>
  <si>
    <t>Pose et restauration de couvertures</t>
  </si>
  <si>
    <t>Réalisation et restauration de façades</t>
  </si>
  <si>
    <t>Taille et décoration de pierres</t>
  </si>
  <si>
    <t>Travaux d'étanchéité et d'isolation</t>
  </si>
  <si>
    <t>Construction en béton</t>
  </si>
  <si>
    <t>Construction de routes et voies</t>
  </si>
  <si>
    <t>Maçonnerie</t>
  </si>
  <si>
    <t>Préparation du gros oeuvre et des travaux publics</t>
  </si>
  <si>
    <t>Pose de canalisations</t>
  </si>
  <si>
    <t>Préfabrication en béton industriel</t>
  </si>
  <si>
    <t>Accueil touristique</t>
  </si>
  <si>
    <t>Promotion du tourisme local</t>
  </si>
  <si>
    <t>Accompagnement de voyages, d'activités culturelles ou sportives</t>
  </si>
  <si>
    <t>Animation d'activités culturelles ou ludiques</t>
  </si>
  <si>
    <t>Animation de loisirs auprès d'enfants ou d'adolescents</t>
  </si>
  <si>
    <t>Éducation en activités sportives</t>
  </si>
  <si>
    <t>Personnel d'attractions ou de structures de loisirs</t>
  </si>
  <si>
    <t>Personnel technique des jeux</t>
  </si>
  <si>
    <t>Conception de produits touristiques</t>
  </si>
  <si>
    <t>G1302</t>
  </si>
  <si>
    <t>Optimisation de produits touristiques</t>
  </si>
  <si>
    <t>Vente de voyages</t>
  </si>
  <si>
    <t>Assistance de direction d'hôtel-restaurant</t>
  </si>
  <si>
    <t>Management d'hôtel-restaurant</t>
  </si>
  <si>
    <t>Gestion de structure de loisirs ou d'hébergement touristique</t>
  </si>
  <si>
    <t>Management d'établissement de restauration collective</t>
  </si>
  <si>
    <t>Personnel d'étage</t>
  </si>
  <si>
    <t>Personnel polyvalent d'hôtellerie</t>
  </si>
  <si>
    <t>Management du personnel d'étage</t>
  </si>
  <si>
    <t>Management du personnel de cuisine</t>
  </si>
  <si>
    <t>Personnel de cuisine</t>
  </si>
  <si>
    <t>Personnel polyvalent en restauration</t>
  </si>
  <si>
    <t>Fabrication de crêpes ou pizzas</t>
  </si>
  <si>
    <t>Plonge en restauration</t>
  </si>
  <si>
    <t>Conciergerie en hôtellerie</t>
  </si>
  <si>
    <t>Personnel du hall</t>
  </si>
  <si>
    <t>Réception en hôtellerie</t>
  </si>
  <si>
    <t>Café, bar brasserie</t>
  </si>
  <si>
    <t>Management du service en restauration</t>
  </si>
  <si>
    <t>Service en restauration</t>
  </si>
  <si>
    <t>Sommellerie</t>
  </si>
  <si>
    <t>Assistance et support technique client</t>
  </si>
  <si>
    <t>Management et ingénierie d'affaires</t>
  </si>
  <si>
    <t>Expertise technique couleur en industrie</t>
  </si>
  <si>
    <t>Conception et dessin de produits électriques et électroniques</t>
  </si>
  <si>
    <t>Conception et dessin produits mécaniques</t>
  </si>
  <si>
    <t>Design industriel</t>
  </si>
  <si>
    <t>Études - modèles en industrie des matériaux souples</t>
  </si>
  <si>
    <t>Management et ingénierie études, recherche et développement industriel</t>
  </si>
  <si>
    <t>Rédaction technique</t>
  </si>
  <si>
    <t>Intervention technique en études et conception en automatisme</t>
  </si>
  <si>
    <t>Intervention technique en études et développement électronique</t>
  </si>
  <si>
    <t>Intervention technique en études, recherche et développement</t>
  </si>
  <si>
    <t>Inspection de conformité</t>
  </si>
  <si>
    <t>Management et ingénierie Hygiène Sécurité Environnement -HSE- industriels</t>
  </si>
  <si>
    <t>Intervention technique en Hygiène Sécurité Environnement -HSE- industriel</t>
  </si>
  <si>
    <t>Management et ingénierie gestion industrielle et logistique</t>
  </si>
  <si>
    <t>Management et ingénierie méthodes et industrialisation</t>
  </si>
  <si>
    <t>Intervention technique en gestion industrielle et logistique</t>
  </si>
  <si>
    <t>Intervention technique en méthodes et industrialisation</t>
  </si>
  <si>
    <t>Direction de laboratoire d'analyse industrielle</t>
  </si>
  <si>
    <t>Management et ingénierie qualité industrielle</t>
  </si>
  <si>
    <t>Intervention technique en laboratoire d'analyse industrielle</t>
  </si>
  <si>
    <t>Intervention technique en contrôle essai qualité en électricité et électronique</t>
  </si>
  <si>
    <t>H1505</t>
  </si>
  <si>
    <t>Intervention technique en formulation et analyse sensorielle</t>
  </si>
  <si>
    <t>Intervention technique qualité en mécanique et travail des métaux</t>
  </si>
  <si>
    <t>Abattage et découpe des viandes</t>
  </si>
  <si>
    <t>Conduite d'équipement de production alimentaire</t>
  </si>
  <si>
    <t>Assemblage d'ouvrages en bois</t>
  </si>
  <si>
    <t>Conduite d'équipement de fabrication de l'ameublement et du bois</t>
  </si>
  <si>
    <t>Conduite d'installation de production de panneaux bois</t>
  </si>
  <si>
    <t>Encadrement des industries de l'ameublement et du bois</t>
  </si>
  <si>
    <t>Première transformation de bois d'oeuvre</t>
  </si>
  <si>
    <t>Réalisation de menuiserie bois et tonnellerie</t>
  </si>
  <si>
    <t>Réalisation de meubles en bois</t>
  </si>
  <si>
    <t>Réalisation d'ouvrages décoratifs en bois</t>
  </si>
  <si>
    <t>Intervention technique en ameublement et bois</t>
  </si>
  <si>
    <t>Conduite d'équipement de production chimique ou pharmaceutique</t>
  </si>
  <si>
    <t>Assemblage - montage d'articles en cuirs, peaux</t>
  </si>
  <si>
    <t>Assemblage - montage de vêtements et produits textiles</t>
  </si>
  <si>
    <t>Conduite de machine de fabrication de produits textiles</t>
  </si>
  <si>
    <t>Conduite de machine de production et transformation des fils</t>
  </si>
  <si>
    <t>Conduite de machine de textiles nontissés</t>
  </si>
  <si>
    <t>H2406</t>
  </si>
  <si>
    <t>Conduite de machine de traitement textile</t>
  </si>
  <si>
    <t>H2407</t>
  </si>
  <si>
    <t>Conduite de machine de transformation et de finition des cuirs et peaux</t>
  </si>
  <si>
    <t>H2408</t>
  </si>
  <si>
    <t>Conduite de machine d'impression textile</t>
  </si>
  <si>
    <t>Coupe cuir, textile et matériaux souples</t>
  </si>
  <si>
    <t>Mise en forme, repassage et finitions en industrie textile</t>
  </si>
  <si>
    <t>Montage de prototype cuir et matériaux souples</t>
  </si>
  <si>
    <t>Patronnage - gradation</t>
  </si>
  <si>
    <t>H2413</t>
  </si>
  <si>
    <t>Préparation de fils, montage de métiers textiles</t>
  </si>
  <si>
    <t>H2414</t>
  </si>
  <si>
    <t>Préparation et finition d'articles en cuir et matériaux souples</t>
  </si>
  <si>
    <t>Contrôle en industrie du cuir et du textile</t>
  </si>
  <si>
    <t>Encadrement de production de matériel électrique et électronique</t>
  </si>
  <si>
    <t>Management et ingénierie de production</t>
  </si>
  <si>
    <t>Pilotage d'unité élémentaire de production mécanique</t>
  </si>
  <si>
    <t>Encadrement d'équipe en industrie de transformation</t>
  </si>
  <si>
    <t>H2505</t>
  </si>
  <si>
    <t>Encadrement d'équipe ou d'atelier en matériaux souples</t>
  </si>
  <si>
    <t>Bobinage électrique</t>
  </si>
  <si>
    <t>Câblage électrique et électromécanique</t>
  </si>
  <si>
    <t>Conduite d'installation automatisée de production électrique, électronique et microélectronique</t>
  </si>
  <si>
    <t>Montage de produits électriques et électroniques</t>
  </si>
  <si>
    <t>Montage et câblage électronique</t>
  </si>
  <si>
    <t>Pilotage d'installation énergétique et pétrochimique</t>
  </si>
  <si>
    <t>Conduite d'équipement de transformation du verre</t>
  </si>
  <si>
    <t>Conduite d'installation de production de matériaux de construction</t>
  </si>
  <si>
    <t>H2803</t>
  </si>
  <si>
    <t>Façonnage et émaillage en industrie céramique</t>
  </si>
  <si>
    <t>Pilotage de centrale à béton prêt à l'emploi, ciment, enrobés et granulats</t>
  </si>
  <si>
    <t>Pilotage d'installation de production verrière</t>
  </si>
  <si>
    <t>Ajustement et montage de fabrication</t>
  </si>
  <si>
    <t>Chaudronnerie - tôlerie</t>
  </si>
  <si>
    <t>Conduite d'équipement d'usinage</t>
  </si>
  <si>
    <t>Conduite d'équipement de déformation des métaux</t>
  </si>
  <si>
    <t>Conduite d'équipement de formage et découpage des matériaux</t>
  </si>
  <si>
    <t>Conduite d'installation automatisée ou robotisée de fabrication mécanique</t>
  </si>
  <si>
    <t>Conduite d'installation de production des métaux</t>
  </si>
  <si>
    <t>Modelage de matériaux non métalliques</t>
  </si>
  <si>
    <t>Montage-assemblage mécanique</t>
  </si>
  <si>
    <t>Moulage sable</t>
  </si>
  <si>
    <t>Réalisation de structures métalliques</t>
  </si>
  <si>
    <t>Réglage d'équipement de production industrielle</t>
  </si>
  <si>
    <t>Soudage manuel</t>
  </si>
  <si>
    <t>Réalisation et montage en tuyauterie</t>
  </si>
  <si>
    <t>Conduite d'équipement de fabrication de papier ou de carton</t>
  </si>
  <si>
    <t>Conduite d'installation de pâte à papier</t>
  </si>
  <si>
    <t>Conduite d'équipement de formage des plastiques et caoutchoucs</t>
  </si>
  <si>
    <t>Réglage d'équipement de formage des plastiques et caoutchoucs</t>
  </si>
  <si>
    <t>Fabrication de pièces en matériaux composites</t>
  </si>
  <si>
    <t>Conduite d'équipement de conditionnement</t>
  </si>
  <si>
    <t>Opérations manuelles d'assemblage, tri ou emballage</t>
  </si>
  <si>
    <t>Préparation de matières et produits industriels (broyage, mélange, ...)</t>
  </si>
  <si>
    <t>Conduite de traitement d'abrasion de surface</t>
  </si>
  <si>
    <t>Conduite de traitement par dépôt de surface</t>
  </si>
  <si>
    <t>Conduite de traitement thermique</t>
  </si>
  <si>
    <t>Peinture industrielle</t>
  </si>
  <si>
    <t>Direction et ingénierie en entretien infrastructure et bâti</t>
  </si>
  <si>
    <t>Management et ingénierie de maintenance industrielle</t>
  </si>
  <si>
    <t>Supervision d'entretien et gestion de véhicules</t>
  </si>
  <si>
    <t>Entretien d'affichage et mobilier urbain</t>
  </si>
  <si>
    <t>Entretien et surveillance du tracé routier</t>
  </si>
  <si>
    <t>Maintenance des bâtiments et des locaux</t>
  </si>
  <si>
    <t>Installation et maintenance d'ascenseurs</t>
  </si>
  <si>
    <t>Installation et maintenance d'automatismes</t>
  </si>
  <si>
    <t>Installation et maintenance de distributeurs automatiques</t>
  </si>
  <si>
    <t>Installation et maintenance d'équipements industriels et d'exploitation</t>
  </si>
  <si>
    <t>Installation et maintenance électronique</t>
  </si>
  <si>
    <t>Installation et maintenance en froid, conditionnement d'air</t>
  </si>
  <si>
    <t>Installation et maintenance télécoms et courants faibles</t>
  </si>
  <si>
    <t>Maintenance d'installation de chauffage</t>
  </si>
  <si>
    <t>Maintenance électrique</t>
  </si>
  <si>
    <t>Maintenance mécanique industrielle</t>
  </si>
  <si>
    <t>Maintenance informatique et bureautique</t>
  </si>
  <si>
    <t>Réparation de biens électrodomestiques</t>
  </si>
  <si>
    <t>Intervention en grande hauteur</t>
  </si>
  <si>
    <t>Intervention en milieu subaquatique</t>
  </si>
  <si>
    <t>Intervention en milieux et produits nocifs</t>
  </si>
  <si>
    <t>Installation et maintenance en nautisme</t>
  </si>
  <si>
    <t>Maintenance d'aéronefs</t>
  </si>
  <si>
    <t>Maintenance d'engins de chantier, levage, manutention et de machines agricoles</t>
  </si>
  <si>
    <t>Mécanique automobile</t>
  </si>
  <si>
    <t>Mécanique de marine</t>
  </si>
  <si>
    <t>Réparation de carrosserie</t>
  </si>
  <si>
    <t>Réparation de cycles, motocycles et motoculteurs de loisirs</t>
  </si>
  <si>
    <t>Médecine de prévention</t>
  </si>
  <si>
    <t>Médecine généraliste et spécialisée</t>
  </si>
  <si>
    <t>Médecine dentaire</t>
  </si>
  <si>
    <t>Suivi de la grossesse et de l'accouchement</t>
  </si>
  <si>
    <t>Biologie médicale</t>
  </si>
  <si>
    <t>Pharmacie</t>
  </si>
  <si>
    <t>Personnel polyvalent des services hospitaliers</t>
  </si>
  <si>
    <t>Analyses médicales</t>
  </si>
  <si>
    <t>Assistance médico-technique</t>
  </si>
  <si>
    <t>Aide en puériculture</t>
  </si>
  <si>
    <t>Conduite de véhicules sanitaires</t>
  </si>
  <si>
    <t>J1306</t>
  </si>
  <si>
    <t>Imagerie médicale</t>
  </si>
  <si>
    <t>Préparation en pharmacie</t>
  </si>
  <si>
    <t>J1401</t>
  </si>
  <si>
    <t>Audioprothèses</t>
  </si>
  <si>
    <t>Diététique</t>
  </si>
  <si>
    <t>J1403</t>
  </si>
  <si>
    <t>Ergothérapie</t>
  </si>
  <si>
    <t>Kinésithérapie</t>
  </si>
  <si>
    <t>Optique - lunetterie</t>
  </si>
  <si>
    <t>Orthophonie</t>
  </si>
  <si>
    <t>J1407</t>
  </si>
  <si>
    <t>Orthoptique</t>
  </si>
  <si>
    <t>Ostéopathie et chiropraxie</t>
  </si>
  <si>
    <t>J1409</t>
  </si>
  <si>
    <t>Pédicurie et podologie</t>
  </si>
  <si>
    <t>Prothèses dentaires</t>
  </si>
  <si>
    <t>J1411</t>
  </si>
  <si>
    <t>Prothèses et orthèses</t>
  </si>
  <si>
    <t>J1412</t>
  </si>
  <si>
    <t>Rééducation en psychomotricité</t>
  </si>
  <si>
    <t>Soins d'hygiène, de confort du patient</t>
  </si>
  <si>
    <t>Coordination de services médicaux ou paramédicaux</t>
  </si>
  <si>
    <t>Soins infirmiers spécialisés en anesthésie</t>
  </si>
  <si>
    <t>Soins infirmiers spécialisés en bloc opératoire</t>
  </si>
  <si>
    <t>Soins infirmiers spécialisés en prévention</t>
  </si>
  <si>
    <t>Soins infirmiers généralistes</t>
  </si>
  <si>
    <t>Soins infirmiers spécialisés en puériculture</t>
  </si>
  <si>
    <t>Accompagnement et médiation familiale</t>
  </si>
  <si>
    <t>Aide aux bénéficiaires d'une mesure de protection juridique</t>
  </si>
  <si>
    <t>Développement personnel et bien-être de la personne</t>
  </si>
  <si>
    <t>Psychologie</t>
  </si>
  <si>
    <t>Action sociale</t>
  </si>
  <si>
    <t>Éducation de jeunes enfants</t>
  </si>
  <si>
    <t>Encadrement technique en insertion professionnelle</t>
  </si>
  <si>
    <t>Facilitation de la vie sociale</t>
  </si>
  <si>
    <t>Information et médiation sociale</t>
  </si>
  <si>
    <t>Intervention socioculturelle</t>
  </si>
  <si>
    <t>Intervention socioéducative</t>
  </si>
  <si>
    <t>Accompagnement médicosocial</t>
  </si>
  <si>
    <t>Assistance auprès d'adultes</t>
  </si>
  <si>
    <t>Assistance auprès d'enfants</t>
  </si>
  <si>
    <t>Services domestiques</t>
  </si>
  <si>
    <t>Intervention sociale et familiale</t>
  </si>
  <si>
    <t>Conception et pilotage de la politique des pouvoirs publics</t>
  </si>
  <si>
    <t>K1402</t>
  </si>
  <si>
    <t>Conseil en Santé Publique</t>
  </si>
  <si>
    <t>Management de structure de santé, sociale ou pénitentiaire</t>
  </si>
  <si>
    <t>Mise en oeuvre et pilotage de la politique des pouvoirs publics</t>
  </si>
  <si>
    <t>K1405</t>
  </si>
  <si>
    <t>Représentation de l'Etat sur le territoire national ou international</t>
  </si>
  <si>
    <t>Application des règles financières publiques</t>
  </si>
  <si>
    <t>K1502</t>
  </si>
  <si>
    <t>Contrôle et inspection des Affaires Sociales</t>
  </si>
  <si>
    <t>K1503</t>
  </si>
  <si>
    <t>Contrôle et inspection des impôts</t>
  </si>
  <si>
    <t>K1504</t>
  </si>
  <si>
    <t>Contrôle et inspection du Trésor Public</t>
  </si>
  <si>
    <t>K1505</t>
  </si>
  <si>
    <t>Protection des consommateurs et contrôle des échanges commerciaux</t>
  </si>
  <si>
    <t>Gestion de l'information et de la documentation</t>
  </si>
  <si>
    <t>Gestion de patrimoine culturel</t>
  </si>
  <si>
    <t>Personnel de la Défense</t>
  </si>
  <si>
    <t>K1702</t>
  </si>
  <si>
    <t>Direction de la sécurité civile et des secours</t>
  </si>
  <si>
    <t>Direction opérationnelle de la défense</t>
  </si>
  <si>
    <t>Management de la sécurité publique</t>
  </si>
  <si>
    <t>Sécurité civile et secours</t>
  </si>
  <si>
    <t>Sécurité publique</t>
  </si>
  <si>
    <t>Surveillance municipale</t>
  </si>
  <si>
    <t>Conseil en emploi et insertion socioprofessionnelle</t>
  </si>
  <si>
    <t>Développement local</t>
  </si>
  <si>
    <t>K1901</t>
  </si>
  <si>
    <t>Aide et médiation judiciaire</t>
  </si>
  <si>
    <t>Collaboration juridique</t>
  </si>
  <si>
    <t>Défense et conseil juridique</t>
  </si>
  <si>
    <t>K1904</t>
  </si>
  <si>
    <t>Magistrature</t>
  </si>
  <si>
    <t>Conseil en formation</t>
  </si>
  <si>
    <t>Coordination pédagogique</t>
  </si>
  <si>
    <t>Direction d'établissement et d'enseignement</t>
  </si>
  <si>
    <t>Éducation et surveillance au sein d'établissements d'enseignement</t>
  </si>
  <si>
    <t>Enseignement artistique</t>
  </si>
  <si>
    <t>Enseignement des écoles</t>
  </si>
  <si>
    <t>Enseignement général du second degré</t>
  </si>
  <si>
    <t>Enseignement supérieur</t>
  </si>
  <si>
    <t>Enseignement technique et professionnel</t>
  </si>
  <si>
    <t>Formation en conduite de véhicules</t>
  </si>
  <si>
    <t>Formation professionnelle</t>
  </si>
  <si>
    <t>Orientation scolaire et professionnelle</t>
  </si>
  <si>
    <t>Blanchisserie industrielle</t>
  </si>
  <si>
    <t>Lavage de vitres</t>
  </si>
  <si>
    <t>Management et inspection en propreté de locaux</t>
  </si>
  <si>
    <t>Nettoyage de locaux</t>
  </si>
  <si>
    <t>Distribution et assainissement d'eau</t>
  </si>
  <si>
    <t>Management et inspection en environnement urbain</t>
  </si>
  <si>
    <t>Nettoyage des espaces urbains</t>
  </si>
  <si>
    <t>Revalorisation de produits industriels</t>
  </si>
  <si>
    <t>Salubrité et traitement de nuisibles</t>
  </si>
  <si>
    <t>Supervision d'exploitation éco-industrielle</t>
  </si>
  <si>
    <t>Recherche en sciences de l'homme et de la société</t>
  </si>
  <si>
    <t>Recherche en sciences de l'univers, de la matière et du vivant</t>
  </si>
  <si>
    <t>Gardiennage de locaux</t>
  </si>
  <si>
    <t>Management de sécurité privée</t>
  </si>
  <si>
    <t>Sécurité et surveillance privées</t>
  </si>
  <si>
    <t>Conduite d'opérations funéraires</t>
  </si>
  <si>
    <t>Conseil en services funéraires</t>
  </si>
  <si>
    <t>Thanatopraxie</t>
  </si>
  <si>
    <t>Animation musicale et scénique</t>
  </si>
  <si>
    <t>Mannequinat et pose artistique</t>
  </si>
  <si>
    <t>Présentation de spectacles ou d'émissions</t>
  </si>
  <si>
    <t>Danse</t>
  </si>
  <si>
    <t>Musique et chant</t>
  </si>
  <si>
    <t>Art dramatique</t>
  </si>
  <si>
    <t>Arts du cirque et arts visuels</t>
  </si>
  <si>
    <t>Mise en scène de spectacles vivants</t>
  </si>
  <si>
    <t>Production et administration spectacle, cinéma et audiovisuel</t>
  </si>
  <si>
    <t>Promotion d'artistes et de spectacles</t>
  </si>
  <si>
    <t>Réalisation cinématographique et audiovisuelle</t>
  </si>
  <si>
    <t>Sportif professionnel</t>
  </si>
  <si>
    <t>Coiffure et maquillage spectacle</t>
  </si>
  <si>
    <t>Costume et habillage spectacle</t>
  </si>
  <si>
    <t>Décor et accessoires spectacle</t>
  </si>
  <si>
    <t>Éclairage spectacle</t>
  </si>
  <si>
    <t>Image cinématographique et télévisuelle</t>
  </si>
  <si>
    <t>Machinerie spectacle</t>
  </si>
  <si>
    <t>Montage et post-production</t>
  </si>
  <si>
    <t>Prise de son et sonorisation</t>
  </si>
  <si>
    <t>Régie générale</t>
  </si>
  <si>
    <t>Achats</t>
  </si>
  <si>
    <t>Direction des achats</t>
  </si>
  <si>
    <t>Analyse et ingénierie financière</t>
  </si>
  <si>
    <t>Audit et contrôle comptables et financiers</t>
  </si>
  <si>
    <t>Comptabilité</t>
  </si>
  <si>
    <t>Contrôle de gestion</t>
  </si>
  <si>
    <t>Direction administrative et financière</t>
  </si>
  <si>
    <t>Management de groupe ou de service comptable</t>
  </si>
  <si>
    <t>Trésorerie et financement</t>
  </si>
  <si>
    <t>Direction de grande entreprise ou d'établissement public</t>
  </si>
  <si>
    <t>Direction de petite ou moyenne entreprise</t>
  </si>
  <si>
    <t>Conduite d'enquêtes</t>
  </si>
  <si>
    <t>Conseil en organisation et management d'entreprise</t>
  </si>
  <si>
    <t>Études et prospectives socio-économiques</t>
  </si>
  <si>
    <t>Management et gestion d'enquêtes</t>
  </si>
  <si>
    <t>Assistanat en ressources humaines</t>
  </si>
  <si>
    <t>Développement des ressources humaines</t>
  </si>
  <si>
    <t>Management des ressources humaines</t>
  </si>
  <si>
    <t>Accueil et renseignements</t>
  </si>
  <si>
    <t>Opérations administratives</t>
  </si>
  <si>
    <t>Distribution de documents</t>
  </si>
  <si>
    <t>Assistanat de direction</t>
  </si>
  <si>
    <t>Assistanat technique et administratif</t>
  </si>
  <si>
    <t>Saisie de données</t>
  </si>
  <si>
    <t>Secrétariat</t>
  </si>
  <si>
    <t>Secrétariat comptable</t>
  </si>
  <si>
    <t>Secrétariat et assistanat médical ou médico-social</t>
  </si>
  <si>
    <t>Administration des ventes</t>
  </si>
  <si>
    <t>M1702</t>
  </si>
  <si>
    <t>Analyse de tendance</t>
  </si>
  <si>
    <t>Management et gestion de produit</t>
  </si>
  <si>
    <t>Management relation clientèle</t>
  </si>
  <si>
    <t>Marketing</t>
  </si>
  <si>
    <t>Promotion des ventes</t>
  </si>
  <si>
    <t>Stratégie commerciale</t>
  </si>
  <si>
    <t>Administration de systèmes d'information</t>
  </si>
  <si>
    <t>Conseil et maîtrise d'ouvrage en systèmes d'information</t>
  </si>
  <si>
    <t>Direction des systèmes d'information</t>
  </si>
  <si>
    <t>Études et développement de réseaux de télécoms</t>
  </si>
  <si>
    <t>Études et développement informatique</t>
  </si>
  <si>
    <t>Expertise et support technique en systèmes d'information</t>
  </si>
  <si>
    <t>Exploitation de systèmes de communication et de commandement</t>
  </si>
  <si>
    <t>Information géographique</t>
  </si>
  <si>
    <t>Information météorologique</t>
  </si>
  <si>
    <t>Production et exploitation de systèmes d'information</t>
  </si>
  <si>
    <t>Conduite d'engins de déplacement des charges</t>
  </si>
  <si>
    <t>Déménagement</t>
  </si>
  <si>
    <t>Magasinage et préparation de commandes</t>
  </si>
  <si>
    <t>Manoeuvre et conduite d'engins lourds de manutention</t>
  </si>
  <si>
    <t>Manutention manuelle de charges</t>
  </si>
  <si>
    <t>Affrètement transport</t>
  </si>
  <si>
    <t>Gestion des opérations de circulation internationale des marchandises</t>
  </si>
  <si>
    <t>Conception et organisation de la chaîne logistique</t>
  </si>
  <si>
    <t>Direction de site logistique</t>
  </si>
  <si>
    <t>Intervention technique d'exploitation logistique</t>
  </si>
  <si>
    <t>Navigation commerciale aérienne</t>
  </si>
  <si>
    <t>Pilotage et navigation technique aérienne</t>
  </si>
  <si>
    <t>Personnel d'escale aéroportuaire</t>
  </si>
  <si>
    <t>Contrôle de la navigation aérienne</t>
  </si>
  <si>
    <t>Exploitation des pistes aéroportuaires</t>
  </si>
  <si>
    <t>N2204</t>
  </si>
  <si>
    <t>Préparation des vols</t>
  </si>
  <si>
    <t>N2205</t>
  </si>
  <si>
    <t>Direction d'escale et exploitation aéroportuaire</t>
  </si>
  <si>
    <t>Encadrement de la navigation maritime</t>
  </si>
  <si>
    <t>Equipage de la navigation maritime</t>
  </si>
  <si>
    <t>Navigation fluviale</t>
  </si>
  <si>
    <t>Exploitation des opérations portuaires et du transport maritime</t>
  </si>
  <si>
    <t>N3202</t>
  </si>
  <si>
    <t>Exploitation du transport fluvial</t>
  </si>
  <si>
    <t>Manutention portuaire</t>
  </si>
  <si>
    <t>Conduite de transport de marchandises sur longue distance</t>
  </si>
  <si>
    <t>Conduite de transport de particuliers</t>
  </si>
  <si>
    <t>Conduite de transport en commun sur route</t>
  </si>
  <si>
    <t>Courses et livraisons express</t>
  </si>
  <si>
    <t>Conduite et livraison par tournées sur courte distance</t>
  </si>
  <si>
    <t>Direction d'exploitation des transports routiers de marchandises</t>
  </si>
  <si>
    <t>Direction d'exploitation des transports routiers de personnes</t>
  </si>
  <si>
    <t>Intervention technique d'exploitation des transports routiers de marchandises</t>
  </si>
  <si>
    <t>Intervention technique d'exploitation des transports routiers de personnes</t>
  </si>
  <si>
    <t>Conduite sur rails</t>
  </si>
  <si>
    <t>Contrôle des transports en commun</t>
  </si>
  <si>
    <t>Circulation du réseau ferré</t>
  </si>
  <si>
    <t>Exploitation et manoeuvre des remontées mécaniques</t>
  </si>
  <si>
    <t>Manoeuvre du réseau ferré</t>
  </si>
  <si>
    <t>en un an</t>
  </si>
  <si>
    <t>moins30_abc</t>
  </si>
  <si>
    <t>_30_49_abc</t>
  </si>
  <si>
    <t>_50_55_abc</t>
  </si>
  <si>
    <t>Plus55_abc</t>
  </si>
  <si>
    <t>qpv</t>
  </si>
  <si>
    <t>Moins de 30 ans</t>
  </si>
  <si>
    <t>De 30 à 49 ans</t>
  </si>
  <si>
    <t>De 50  à 55 ans</t>
  </si>
  <si>
    <t>QPV</t>
  </si>
  <si>
    <t>DC_LBLHIERARCHIENIV2</t>
  </si>
  <si>
    <t>Formation</t>
  </si>
  <si>
    <t>RE</t>
  </si>
  <si>
    <t>nb</t>
  </si>
  <si>
    <t>pour des reprises d'activité réduite + 78h</t>
  </si>
  <si>
    <t>dont :</t>
  </si>
  <si>
    <t>Bassin de Saint-Lô Coutances</t>
  </si>
  <si>
    <t>Bassin de Mortagne l'Aigle</t>
  </si>
  <si>
    <t>Département du Calvados</t>
  </si>
  <si>
    <t>Département de l'Eure</t>
  </si>
  <si>
    <t>Département de la Manche</t>
  </si>
  <si>
    <t>Département de l'Orne</t>
  </si>
  <si>
    <t>Département de Seine-Maritime</t>
  </si>
  <si>
    <t>CA Caux Seine Agglo</t>
  </si>
  <si>
    <t>Métropole Rouen Normandie</t>
  </si>
  <si>
    <t>CC de la Vallée de la Haute-Sarthe</t>
  </si>
  <si>
    <t>CC des Sources de l'Orne</t>
  </si>
  <si>
    <t>CA Seine Eure</t>
  </si>
  <si>
    <t>CA Flers Agglo</t>
  </si>
  <si>
    <t>CC du Pays de Mortagne-au-Perche</t>
  </si>
  <si>
    <t>CC de Granville, Terre et Mer</t>
  </si>
  <si>
    <t>CC de la Baie du Cotentin</t>
  </si>
  <si>
    <t>CC de Villedieu Intercom</t>
  </si>
  <si>
    <t>CC Normandie-Cabourg-Pays d'Auge</t>
  </si>
  <si>
    <t>CC Val Ès Dunes</t>
  </si>
  <si>
    <t>CU Caen la Mer</t>
  </si>
  <si>
    <t>CC de Pont-Audemer - Val de Risle</t>
  </si>
  <si>
    <t>CC Lieuvin Pays d'Auge</t>
  </si>
  <si>
    <t>CA Saint-Lô Agglo</t>
  </si>
  <si>
    <t>CC Roumois Seine</t>
  </si>
  <si>
    <t>CC Intercom Bernay Terres de Normandie</t>
  </si>
  <si>
    <t>CC Interco Normandie Sud Eure</t>
  </si>
  <si>
    <t>CC Cingal-Suisse Normande</t>
  </si>
  <si>
    <t>CC Vallées de l'Orne et de l'Odon</t>
  </si>
  <si>
    <t>CC Isigny-Omaha Intercom</t>
  </si>
  <si>
    <t>CC du Pays de Honfleur-Beuzeville</t>
  </si>
  <si>
    <t>CC Coutances Mer et Bocage</t>
  </si>
  <si>
    <t>CC Côte Ouest Centre Manche</t>
  </si>
  <si>
    <t>CA du Cotentin</t>
  </si>
  <si>
    <t>CC Coeur du Perche</t>
  </si>
  <si>
    <t>CC Andaine - Passais</t>
  </si>
  <si>
    <t>CC Argentan Intercom</t>
  </si>
  <si>
    <t>CC des Pays de l'Aigle</t>
  </si>
  <si>
    <t>CC Terroir de Caux</t>
  </si>
  <si>
    <t>CC Intercom de la Vire au Noireau</t>
  </si>
  <si>
    <t>CC des Hauts du Perche</t>
  </si>
  <si>
    <t>CA Mont-Saint-Michel-Normandie</t>
  </si>
  <si>
    <t>CC des Vallées d'Auge et du Merlerault</t>
  </si>
  <si>
    <t>CC Seulles Terre et Mer</t>
  </si>
  <si>
    <t>CC Pré-Bocage Intercom</t>
  </si>
  <si>
    <t>CA Lisieux Normandie</t>
  </si>
  <si>
    <t>CC Interrégionale Aumale - Blangy-sur-Bresle</t>
  </si>
  <si>
    <t>CC des Quatre Rivières</t>
  </si>
  <si>
    <t>CA Fécamp Caux Littoral Agglomération</t>
  </si>
  <si>
    <t>CC de la Côte d'Albâtre</t>
  </si>
  <si>
    <t>CC Plateau de Caux-Doudeville-Yerville</t>
  </si>
  <si>
    <t>CC Communauté Bray-Eawy</t>
  </si>
  <si>
    <t>CC Lyons Andelle</t>
  </si>
  <si>
    <t>CC Inter-Caux-Vexin</t>
  </si>
  <si>
    <t>CA Evreux Portes de Normandie</t>
  </si>
  <si>
    <t>CC des Collines du Perche Normand</t>
  </si>
  <si>
    <t>CC Domfront Tinchebray Interco</t>
  </si>
  <si>
    <t>CC du Pays Fertois et du Bocage Carrougien</t>
  </si>
  <si>
    <t>CC du Vexin Normand</t>
  </si>
  <si>
    <t>CA Seine Normandie Agglomération</t>
  </si>
  <si>
    <t>CU du Havre Seine Métropole</t>
  </si>
  <si>
    <t>CC Coeur Côte Fleurie</t>
  </si>
  <si>
    <t>CC du Pays de Falaise</t>
  </si>
  <si>
    <t>CC de Bayeux Intercom</t>
  </si>
  <si>
    <t>CC Coeur de Nacre</t>
  </si>
  <si>
    <t>CC Terre d'Auge</t>
  </si>
  <si>
    <t>CC du Pays de Conches</t>
  </si>
  <si>
    <t>CC du Pays du Neubourg</t>
  </si>
  <si>
    <t>CC du Val d'Orne</t>
  </si>
  <si>
    <t>CU d'Alençon</t>
  </si>
  <si>
    <t>CC Campagne-de-Caux</t>
  </si>
  <si>
    <t>CC des Villes Soeurs</t>
  </si>
  <si>
    <t>CC de Londinières</t>
  </si>
  <si>
    <t>CC Yvetot Normandie</t>
  </si>
  <si>
    <t>CC Caux - Austreberthe</t>
  </si>
  <si>
    <t>CC Falaises du Talou</t>
  </si>
  <si>
    <t>CA de la Région Dieppoise</t>
  </si>
  <si>
    <t>1424</t>
  </si>
  <si>
    <t>1404</t>
  </si>
  <si>
    <t>1414</t>
  </si>
  <si>
    <t>1416</t>
  </si>
  <si>
    <t>1412</t>
  </si>
  <si>
    <t>5098</t>
  </si>
  <si>
    <t>1419</t>
  </si>
  <si>
    <t>1417</t>
  </si>
  <si>
    <t>1421</t>
  </si>
  <si>
    <t>1418</t>
  </si>
  <si>
    <t>6116</t>
  </si>
  <si>
    <t>1425</t>
  </si>
  <si>
    <t>1401</t>
  </si>
  <si>
    <t>1410</t>
  </si>
  <si>
    <t>7612</t>
  </si>
  <si>
    <t>1415</t>
  </si>
  <si>
    <t>7610</t>
  </si>
  <si>
    <t>1413</t>
  </si>
  <si>
    <t>1422</t>
  </si>
  <si>
    <t>6112</t>
  </si>
  <si>
    <t>1402</t>
  </si>
  <si>
    <t>1411</t>
  </si>
  <si>
    <t>1423</t>
  </si>
  <si>
    <t>1403</t>
  </si>
  <si>
    <t>1420</t>
  </si>
  <si>
    <t>1407</t>
  </si>
  <si>
    <t>2722</t>
  </si>
  <si>
    <t>1409</t>
  </si>
  <si>
    <t>1405</t>
  </si>
  <si>
    <t>1406</t>
  </si>
  <si>
    <t>6101</t>
  </si>
  <si>
    <t>1499</t>
  </si>
  <si>
    <t>2706</t>
  </si>
  <si>
    <t>2720</t>
  </si>
  <si>
    <t>2709</t>
  </si>
  <si>
    <t>2708</t>
  </si>
  <si>
    <t>2710</t>
  </si>
  <si>
    <t>2715</t>
  </si>
  <si>
    <t>2711</t>
  </si>
  <si>
    <t>2716</t>
  </si>
  <si>
    <t>2713</t>
  </si>
  <si>
    <t>2719</t>
  </si>
  <si>
    <t>2701</t>
  </si>
  <si>
    <t>7615</t>
  </si>
  <si>
    <t>2712</t>
  </si>
  <si>
    <t>2723</t>
  </si>
  <si>
    <t>5010</t>
  </si>
  <si>
    <t>2718</t>
  </si>
  <si>
    <t>2705</t>
  </si>
  <si>
    <t>2721</t>
  </si>
  <si>
    <t>2714</t>
  </si>
  <si>
    <t>7603</t>
  </si>
  <si>
    <t>2707</t>
  </si>
  <si>
    <t>2703</t>
  </si>
  <si>
    <t>2702</t>
  </si>
  <si>
    <t>2704</t>
  </si>
  <si>
    <t>2717</t>
  </si>
  <si>
    <t>5005</t>
  </si>
  <si>
    <t>2799</t>
  </si>
  <si>
    <t>5001</t>
  </si>
  <si>
    <t>5026</t>
  </si>
  <si>
    <t>5025</t>
  </si>
  <si>
    <t>5024</t>
  </si>
  <si>
    <t>5008</t>
  </si>
  <si>
    <t>5014</t>
  </si>
  <si>
    <t>5022</t>
  </si>
  <si>
    <t>5018</t>
  </si>
  <si>
    <t>5023</t>
  </si>
  <si>
    <t>5009</t>
  </si>
  <si>
    <t>5027</t>
  </si>
  <si>
    <t>5099</t>
  </si>
  <si>
    <t>5002</t>
  </si>
  <si>
    <t>5003</t>
  </si>
  <si>
    <t>5013</t>
  </si>
  <si>
    <t>7604</t>
  </si>
  <si>
    <t>5020</t>
  </si>
  <si>
    <t>5011</t>
  </si>
  <si>
    <t>7635</t>
  </si>
  <si>
    <t>5019</t>
  </si>
  <si>
    <t>5016</t>
  </si>
  <si>
    <t>5015</t>
  </si>
  <si>
    <t>5021</t>
  </si>
  <si>
    <t>5017</t>
  </si>
  <si>
    <t>5004</t>
  </si>
  <si>
    <t>7601</t>
  </si>
  <si>
    <t>6111</t>
  </si>
  <si>
    <t>6107</t>
  </si>
  <si>
    <t>6115</t>
  </si>
  <si>
    <t>6113</t>
  </si>
  <si>
    <t>6198</t>
  </si>
  <si>
    <t>6117</t>
  </si>
  <si>
    <t>6119</t>
  </si>
  <si>
    <t>6102</t>
  </si>
  <si>
    <t>6110</t>
  </si>
  <si>
    <t>6118</t>
  </si>
  <si>
    <t>6103</t>
  </si>
  <si>
    <t>6106</t>
  </si>
  <si>
    <t>6114</t>
  </si>
  <si>
    <t>6199</t>
  </si>
  <si>
    <t>7609</t>
  </si>
  <si>
    <t>6121</t>
  </si>
  <si>
    <t>6104</t>
  </si>
  <si>
    <t>6105</t>
  </si>
  <si>
    <t>6120</t>
  </si>
  <si>
    <t>6109</t>
  </si>
  <si>
    <t>6108</t>
  </si>
  <si>
    <t>7611</t>
  </si>
  <si>
    <t>7602</t>
  </si>
  <si>
    <t>7619</t>
  </si>
  <si>
    <t>7633</t>
  </si>
  <si>
    <t>7625</t>
  </si>
  <si>
    <t>7607</t>
  </si>
  <si>
    <t>7608</t>
  </si>
  <si>
    <t>7620</t>
  </si>
  <si>
    <t>7623</t>
  </si>
  <si>
    <t>7695</t>
  </si>
  <si>
    <t>7605</t>
  </si>
  <si>
    <t>7632</t>
  </si>
  <si>
    <t>7626</t>
  </si>
  <si>
    <t>7613</t>
  </si>
  <si>
    <t>7692</t>
  </si>
  <si>
    <t>7624</t>
  </si>
  <si>
    <t>6197</t>
  </si>
  <si>
    <t>7621</t>
  </si>
  <si>
    <t>7622</t>
  </si>
  <si>
    <t>7693</t>
  </si>
  <si>
    <t>7616</t>
  </si>
  <si>
    <t>7606</t>
  </si>
  <si>
    <t>7631</t>
  </si>
  <si>
    <t>7627</t>
  </si>
  <si>
    <t>7698</t>
  </si>
  <si>
    <t>7699</t>
  </si>
  <si>
    <t>Ville de Caen</t>
  </si>
  <si>
    <t>Commune Multi-Cantonale</t>
  </si>
  <si>
    <t>Ville de Saint-Lô</t>
  </si>
  <si>
    <t>Ville d'Argentan</t>
  </si>
  <si>
    <t>Ville de Flers</t>
  </si>
  <si>
    <t>Ville d'Alençon</t>
  </si>
  <si>
    <t>perim</t>
  </si>
  <si>
    <t>200010700</t>
  </si>
  <si>
    <t>200023414</t>
  </si>
  <si>
    <t>200035103</t>
  </si>
  <si>
    <t>200035111</t>
  </si>
  <si>
    <t>200035665</t>
  </si>
  <si>
    <t>200035814</t>
  </si>
  <si>
    <t>200036069</t>
  </si>
  <si>
    <t>200040277</t>
  </si>
  <si>
    <t>200042604</t>
  </si>
  <si>
    <t>200042729</t>
  </si>
  <si>
    <t>200043354</t>
  </si>
  <si>
    <t>200065563</t>
  </si>
  <si>
    <t>200065589</t>
  </si>
  <si>
    <t>200065597</t>
  </si>
  <si>
    <t>200065787</t>
  </si>
  <si>
    <t>200066017</t>
  </si>
  <si>
    <t>200066389</t>
  </si>
  <si>
    <t>200066405</t>
  </si>
  <si>
    <t>200066413</t>
  </si>
  <si>
    <t>200066462</t>
  </si>
  <si>
    <t>200066710</t>
  </si>
  <si>
    <t>200066728</t>
  </si>
  <si>
    <t>200066801</t>
  </si>
  <si>
    <t>200066827</t>
  </si>
  <si>
    <t>200067023</t>
  </si>
  <si>
    <t>200067031</t>
  </si>
  <si>
    <t>200067205</t>
  </si>
  <si>
    <t>200068435</t>
  </si>
  <si>
    <t>200068443</t>
  </si>
  <si>
    <t>200068450</t>
  </si>
  <si>
    <t>200068468</t>
  </si>
  <si>
    <t>200068534</t>
  </si>
  <si>
    <t>200068799</t>
  </si>
  <si>
    <t>200068856</t>
  </si>
  <si>
    <t>200069425</t>
  </si>
  <si>
    <t>200069458</t>
  </si>
  <si>
    <t>200069516</t>
  </si>
  <si>
    <t>200069524</t>
  </si>
  <si>
    <t>200069532</t>
  </si>
  <si>
    <t>200069722</t>
  </si>
  <si>
    <t>200069730</t>
  </si>
  <si>
    <t>200069821</t>
  </si>
  <si>
    <t>200069839</t>
  </si>
  <si>
    <t>200069847</t>
  </si>
  <si>
    <t>200070068</t>
  </si>
  <si>
    <t>200070142</t>
  </si>
  <si>
    <t>200070449</t>
  </si>
  <si>
    <t>200071454</t>
  </si>
  <si>
    <t>200071504</t>
  </si>
  <si>
    <t>200071520</t>
  </si>
  <si>
    <t>200071652</t>
  </si>
  <si>
    <t>200071843</t>
  </si>
  <si>
    <t>200072312</t>
  </si>
  <si>
    <t>200084952</t>
  </si>
  <si>
    <t>241400415</t>
  </si>
  <si>
    <t>241400514</t>
  </si>
  <si>
    <t>241400555</t>
  </si>
  <si>
    <t>241400860</t>
  </si>
  <si>
    <t>241400878</t>
  </si>
  <si>
    <t>242700276</t>
  </si>
  <si>
    <t>242700607</t>
  </si>
  <si>
    <t>246100390</t>
  </si>
  <si>
    <t>246100663</t>
  </si>
  <si>
    <t>247600505</t>
  </si>
  <si>
    <t>247600588</t>
  </si>
  <si>
    <t>247600604</t>
  </si>
  <si>
    <t>247600620</t>
  </si>
  <si>
    <t>247600646</t>
  </si>
  <si>
    <t>247600729</t>
  </si>
  <si>
    <t>247600786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</si>
  <si>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</si>
  <si>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</si>
  <si>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</si>
  <si>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</si>
  <si>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</si>
  <si>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</si>
  <si>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</si>
  <si>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</si>
  <si>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</si>
  <si>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</si>
  <si>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</si>
  <si>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</si>
  <si>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</si>
  <si>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</si>
  <si>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2816</t>
  </si>
  <si>
    <t>2817</t>
  </si>
  <si>
    <t>2818</t>
  </si>
  <si>
    <t>2819</t>
  </si>
  <si>
    <t>2820</t>
  </si>
  <si>
    <t>2821</t>
  </si>
  <si>
    <t>2822</t>
  </si>
  <si>
    <t>2823</t>
  </si>
  <si>
    <t>2824</t>
  </si>
  <si>
    <t>2825</t>
  </si>
  <si>
    <t>2826</t>
  </si>
  <si>
    <t>2827</t>
  </si>
  <si>
    <t>2828</t>
  </si>
  <si>
    <t>14</t>
  </si>
  <si>
    <t>27</t>
  </si>
  <si>
    <t>50</t>
  </si>
  <si>
    <t>61</t>
  </si>
  <si>
    <t>76</t>
  </si>
  <si>
    <t>28</t>
  </si>
  <si>
    <t>detld_abc</t>
  </si>
  <si>
    <t>200072676</t>
  </si>
  <si>
    <t>cpt</t>
  </si>
  <si>
    <t>bassin</t>
  </si>
  <si>
    <t>epci</t>
  </si>
  <si>
    <t>canton</t>
  </si>
  <si>
    <t>Territoire_RSA</t>
  </si>
  <si>
    <t>Territoire</t>
  </si>
  <si>
    <t>&gt;&gt; Formations (entrées)</t>
  </si>
  <si>
    <t>DEE / DES</t>
  </si>
  <si>
    <t>du bassin</t>
  </si>
  <si>
    <t>du département</t>
  </si>
  <si>
    <t>de l'EPCI</t>
  </si>
  <si>
    <t>du canton</t>
  </si>
  <si>
    <t>de la région</t>
  </si>
  <si>
    <t>Canton</t>
  </si>
  <si>
    <t>EPCI</t>
  </si>
  <si>
    <t>Département / Région</t>
  </si>
  <si>
    <r>
      <t xml:space="preserve">Type de zonage </t>
    </r>
    <r>
      <rPr>
        <b/>
        <sz val="14"/>
        <color rgb="FF33B7B7"/>
        <rFont val="Wingdings"/>
        <charset val="2"/>
      </rPr>
      <t>è</t>
    </r>
  </si>
  <si>
    <r>
      <t xml:space="preserve">Périmètre </t>
    </r>
    <r>
      <rPr>
        <b/>
        <sz val="14"/>
        <color rgb="FF33B7B7"/>
        <rFont val="Wingdings"/>
        <charset val="2"/>
      </rPr>
      <t>è</t>
    </r>
  </si>
  <si>
    <t>cle</t>
  </si>
  <si>
    <r>
      <t xml:space="preserve">pour des DPAE non durables </t>
    </r>
    <r>
      <rPr>
        <i/>
        <sz val="7"/>
        <rFont val="Calibri"/>
        <family val="2"/>
        <scheme val="minor"/>
      </rPr>
      <t>(CDD 1 à 6 mois)</t>
    </r>
  </si>
  <si>
    <t>dpae_durable</t>
  </si>
  <si>
    <t>dpae_non_durable</t>
  </si>
  <si>
    <t>passage_c</t>
  </si>
  <si>
    <t>DELD</t>
  </si>
  <si>
    <t>DETLD</t>
  </si>
  <si>
    <r>
      <t xml:space="preserve">Demandeurs d'emploi de longue durée </t>
    </r>
    <r>
      <rPr>
        <b/>
        <sz val="11"/>
        <color rgb="FF16519F"/>
        <rFont val="Calibri"/>
        <family val="2"/>
        <scheme val="minor"/>
      </rPr>
      <t>(DELD)</t>
    </r>
  </si>
  <si>
    <t>inscrits au</t>
  </si>
  <si>
    <t>moins 12 mois en cat. A au</t>
  </si>
  <si>
    <t>cours des 15 mois précédents</t>
  </si>
  <si>
    <r>
      <t xml:space="preserve">Demandeurs d'emploi de très longue durée </t>
    </r>
    <r>
      <rPr>
        <b/>
        <sz val="11"/>
        <color rgb="FF16519F"/>
        <rFont val="Calibri"/>
        <family val="2"/>
        <scheme val="minor"/>
      </rPr>
      <t>(DETLD)</t>
    </r>
  </si>
  <si>
    <t>moins 24 mois en cat. A au</t>
  </si>
  <si>
    <t>cours des 27 mois précédents</t>
  </si>
  <si>
    <t>Canton de Bayeux</t>
  </si>
  <si>
    <t>Canton de Bretteville-l'Orgueilleuse</t>
  </si>
  <si>
    <t>Canton de Cabourg</t>
  </si>
  <si>
    <t>Canton de Caen-1</t>
  </si>
  <si>
    <t>Canton de Caen-2</t>
  </si>
  <si>
    <t>Canton de Caen-3</t>
  </si>
  <si>
    <t>Canton de Caen-5</t>
  </si>
  <si>
    <t>Canton de Condé-sur-Noireau</t>
  </si>
  <si>
    <t>Canton de Courseulles-sur-Mer</t>
  </si>
  <si>
    <t>Canton de Falaise</t>
  </si>
  <si>
    <t>Canton de Hérouville-Saint-Clair</t>
  </si>
  <si>
    <t>Canton de Honfleur-Deauville</t>
  </si>
  <si>
    <t>Canton de Lisieux</t>
  </si>
  <si>
    <t>Canton de Livarot</t>
  </si>
  <si>
    <t>Canton de Mézidon-Canon</t>
  </si>
  <si>
    <t>Canton de Ouistreham</t>
  </si>
  <si>
    <t>Canton de Pont-l'Évêque</t>
  </si>
  <si>
    <t>Canton de Thury-Harcourt</t>
  </si>
  <si>
    <t>Canton de Trévières</t>
  </si>
  <si>
    <t>Canton de Troarn</t>
  </si>
  <si>
    <t>Canton de Vire</t>
  </si>
  <si>
    <t>Canton d'Aunay-sur-Odon</t>
  </si>
  <si>
    <t>Canton d'Évrecy</t>
  </si>
  <si>
    <t>Canton d'Ifs</t>
  </si>
  <si>
    <t>Canton de Bernay</t>
  </si>
  <si>
    <t>Canton de Beuzeville</t>
  </si>
  <si>
    <t>Canton de Bourg-Achard</t>
  </si>
  <si>
    <t>Canton de Bourgtheroulde-Infreville</t>
  </si>
  <si>
    <t>Canton de Breteuil</t>
  </si>
  <si>
    <t>Canton de Brionne</t>
  </si>
  <si>
    <t>Canton de Conches-en-Ouche</t>
  </si>
  <si>
    <t>Canton de Gaillon</t>
  </si>
  <si>
    <t>Canton de Gisors</t>
  </si>
  <si>
    <t>Canton de Louviers</t>
  </si>
  <si>
    <t>Canton de Pacy-sur-Eure</t>
  </si>
  <si>
    <t>Canton de Pont-Audemer</t>
  </si>
  <si>
    <t>Canton de Pont-de-l’Arche</t>
  </si>
  <si>
    <t>Canton de Romilly-sur-Andelle</t>
  </si>
  <si>
    <t>Canton de Saint-André-de-l’Eure</t>
  </si>
  <si>
    <t>Canton de Val-de-Reuil</t>
  </si>
  <si>
    <t>Canton de Verneuil-sur-Avre</t>
  </si>
  <si>
    <t>Canton de Vernon</t>
  </si>
  <si>
    <t>Canton des Andelys</t>
  </si>
  <si>
    <t>Canton d'Évreux-1</t>
  </si>
  <si>
    <t>Canton d'Évreux-2</t>
  </si>
  <si>
    <t>Canton d'Évreux-3</t>
  </si>
  <si>
    <t>Canton du Neubourg</t>
  </si>
  <si>
    <t>Canton de Bréhal</t>
  </si>
  <si>
    <t>Canton de Bricquebec</t>
  </si>
  <si>
    <t>Canton de Carentan</t>
  </si>
  <si>
    <t>Canton de Cherbourg-Octeville-3</t>
  </si>
  <si>
    <t>Canton de Condé-sur-Vire</t>
  </si>
  <si>
    <t>Canton de Coutances</t>
  </si>
  <si>
    <t>Canton de Créances</t>
  </si>
  <si>
    <t>Canton de Granville</t>
  </si>
  <si>
    <t>Canton de Hague</t>
  </si>
  <si>
    <t>Canton de Mortainais</t>
  </si>
  <si>
    <t>Canton de Pieux</t>
  </si>
  <si>
    <t>Canton de Pont-Hébert</t>
  </si>
  <si>
    <t>Canton de Pontorson</t>
  </si>
  <si>
    <t>Canton de Quettreville-sur-Sienne</t>
  </si>
  <si>
    <t>Canton de Saint-Hilaire-du-Harcouët</t>
  </si>
  <si>
    <t>Canton de Saint-Lô-1</t>
  </si>
  <si>
    <t>Canton de Saint-Lô-2</t>
  </si>
  <si>
    <t>Canton de Tourlaville</t>
  </si>
  <si>
    <t>Canton de Valognes</t>
  </si>
  <si>
    <t>Canton de Val-de-Saire</t>
  </si>
  <si>
    <t>Canton de Villedieu-les-Poêles</t>
  </si>
  <si>
    <t>Canton de Cherbourg-en-Cotentin</t>
  </si>
  <si>
    <t>Canton d'Agon-Coutainville</t>
  </si>
  <si>
    <t>Canton d'Avranches</t>
  </si>
  <si>
    <t>Canton d'Isigny-le-Buat</t>
  </si>
  <si>
    <t>Canton de Bagnoles-de-l'Orne</t>
  </si>
  <si>
    <t>Canton de Bretoncelles</t>
  </si>
  <si>
    <t>Canton de Ceton</t>
  </si>
  <si>
    <t>Canton de Damigny</t>
  </si>
  <si>
    <t>Canton de Domfront</t>
  </si>
  <si>
    <t>Canton de Ferté-Macé</t>
  </si>
  <si>
    <t>Canton de Flers-1</t>
  </si>
  <si>
    <t>Canton de Flers-2</t>
  </si>
  <si>
    <t>Canton de Magny-le-Désert</t>
  </si>
  <si>
    <t>Canton de Mortagne-au-Perche</t>
  </si>
  <si>
    <t>Canton de Radon</t>
  </si>
  <si>
    <t>Canton de Rai</t>
  </si>
  <si>
    <t>Canton de Sées</t>
  </si>
  <si>
    <t>Canton de Tourouvre</t>
  </si>
  <si>
    <t>Canton de Vimoutiers</t>
  </si>
  <si>
    <t>Canton de L'Aigle</t>
  </si>
  <si>
    <t>Canton d'Alençon-1</t>
  </si>
  <si>
    <t>Canton d'Alençon-2</t>
  </si>
  <si>
    <t>Canton d'Argentan-1</t>
  </si>
  <si>
    <t>Canton d'Argentan-2</t>
  </si>
  <si>
    <t>Canton d'Athis-de-l'Orne</t>
  </si>
  <si>
    <t>Canton de Barentin</t>
  </si>
  <si>
    <t>Canton de Bois-Guillaume</t>
  </si>
  <si>
    <t>Canton de Bolbec</t>
  </si>
  <si>
    <t>Canton de Canteleu</t>
  </si>
  <si>
    <t>Canton de Caudebec-lès-Elbeuf</t>
  </si>
  <si>
    <t>Canton de Darnétal</t>
  </si>
  <si>
    <t>Canton de Dieppe-1</t>
  </si>
  <si>
    <t>Canton de Dieppe-2</t>
  </si>
  <si>
    <t>Canton de Fécamp</t>
  </si>
  <si>
    <t>Canton de Gournay-en-Bray</t>
  </si>
  <si>
    <t>Canton de Grand-Quevilly</t>
  </si>
  <si>
    <t>Canton de Luneray</t>
  </si>
  <si>
    <t>Canton de Le Mesnil-Esnard</t>
  </si>
  <si>
    <t>Canton de Mont-Saint-Aignan</t>
  </si>
  <si>
    <t>Canton de Neufchâtel-en-Bray</t>
  </si>
  <si>
    <t>Canton de Notre-Dame-de-Bondeville</t>
  </si>
  <si>
    <t>Canton de Notre-Dame-de-Gravenchon</t>
  </si>
  <si>
    <t>Canton de Saint-Etienne-du-Rouvray</t>
  </si>
  <si>
    <t>Canton de Saint-Romain-de-Colbosc</t>
  </si>
  <si>
    <t>Canton de Saint-Valery-en-Caux</t>
  </si>
  <si>
    <t>Canton de Yvetot</t>
  </si>
  <si>
    <t>Canton d'Elbeuf</t>
  </si>
  <si>
    <t>Canton d'Eu</t>
  </si>
  <si>
    <t>Canton du Havre-2</t>
  </si>
  <si>
    <t>Canton du Havre-3</t>
  </si>
  <si>
    <t>Canton du Havre-6</t>
  </si>
  <si>
    <t>Canton d'Octeville-sur-Mer</t>
  </si>
  <si>
    <t>Canton du Petit-Quevilly</t>
  </si>
  <si>
    <t>20003566_</t>
  </si>
  <si>
    <t>xxxxxxxxx</t>
  </si>
  <si>
    <t>CA Seine Eure (découpage en vigueur début 2019)</t>
  </si>
  <si>
    <t>développement des compétences</t>
  </si>
  <si>
    <t>production industrielle, transport, logistique</t>
  </si>
  <si>
    <t>commerce, marketing, finance</t>
  </si>
  <si>
    <t>santé, social, sécurité</t>
  </si>
  <si>
    <t>sport, loisirs, tourisme</t>
  </si>
  <si>
    <t>vie et gestion des organisations</t>
  </si>
  <si>
    <t>Valeurs absentes</t>
  </si>
  <si>
    <t>transformation matière produit</t>
  </si>
  <si>
    <t>sciences humaines, économie, droit, langues</t>
  </si>
  <si>
    <t>génie civil, construction</t>
  </si>
  <si>
    <t>technologies de l'information et de la communication, arts</t>
  </si>
  <si>
    <t>agriculture, environnement</t>
  </si>
  <si>
    <t>mécanique, électronique</t>
  </si>
  <si>
    <t>énergie, électricité</t>
  </si>
  <si>
    <t>Développement des compétences</t>
  </si>
  <si>
    <t>Production industrielle, transport, logistique</t>
  </si>
  <si>
    <t>Commerce, marketing, finance</t>
  </si>
  <si>
    <t>Santé, social, sécurité</t>
  </si>
  <si>
    <t>Sport, loisirs, tourisme</t>
  </si>
  <si>
    <t>Vie et gestion des organisations</t>
  </si>
  <si>
    <t>Transformation matière produit</t>
  </si>
  <si>
    <t>Sciences humaines, économie, droit, langues</t>
  </si>
  <si>
    <t>Génie civil, construction</t>
  </si>
  <si>
    <t>Technologies de l'information et de la communication, arts</t>
  </si>
  <si>
    <t>Agriculture, environnement</t>
  </si>
  <si>
    <t>Mécanique, électronique</t>
  </si>
  <si>
    <t>Énergie, électricité</t>
  </si>
  <si>
    <t>Pour ND</t>
  </si>
  <si>
    <t>Prop si ND</t>
  </si>
  <si>
    <r>
      <t xml:space="preserve">pour des DPAE durables </t>
    </r>
    <r>
      <rPr>
        <i/>
        <sz val="7"/>
        <rFont val="Calibri"/>
        <family val="2"/>
        <scheme val="minor"/>
      </rPr>
      <t>(CDI / CDD + 6 mois)</t>
    </r>
  </si>
  <si>
    <t>pour les allocataires du RSA normands</t>
  </si>
  <si>
    <t>Demandeurs d'emploi allocataires du RSA</t>
  </si>
  <si>
    <t>1489</t>
  </si>
  <si>
    <t>2786</t>
  </si>
  <si>
    <t>2788</t>
  </si>
  <si>
    <t>5083</t>
  </si>
  <si>
    <t>5084</t>
  </si>
  <si>
    <t>7696</t>
  </si>
  <si>
    <t>7697</t>
  </si>
  <si>
    <t>sciences</t>
  </si>
  <si>
    <t>Décembre 2023</t>
  </si>
  <si>
    <t>(Cumul janv. à sept. 2023)</t>
  </si>
  <si>
    <t>(4e trimestre 2023)</t>
  </si>
  <si>
    <t>cat_A202312</t>
  </si>
  <si>
    <t>cat_B202312</t>
  </si>
  <si>
    <t>cat_C202312</t>
  </si>
  <si>
    <t>cat_D202312</t>
  </si>
  <si>
    <t>cat_E202312</t>
  </si>
  <si>
    <t>cat_A202212</t>
  </si>
  <si>
    <t>cat_B202212</t>
  </si>
  <si>
    <t>cat_C202212</t>
  </si>
  <si>
    <t>cat_D202212</t>
  </si>
  <si>
    <t>cat_E202212</t>
  </si>
  <si>
    <t>D1409</t>
  </si>
  <si>
    <t>G1207</t>
  </si>
  <si>
    <t>allocataires du RSA inscrits à France Travail</t>
  </si>
  <si>
    <t>allocataires du RSA désinscrits de France Travail</t>
  </si>
  <si>
    <t>Source : France Travail - STMT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</si>
</sst>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[$-40C]mmm\-yy;@"/>
    <numFmt numFmtId="166" formatCode="_-* #,##0\ _€_-;\-* #,##0\ _€_-;_-* &quot;-&quot;??\ _€_-;_-@_-"/>
    <numFmt numFmtId="167" formatCode="\+0.0%;\-0.0%"/>
    <numFmt numFmtId="168" formatCode="mmm\ yyyy"/>
    <numFmt numFmtId="169" formatCode="\+0.00%;\-0.00%;0.00%"/>
    <numFmt numFmtId="170" formatCode="\+0.0%;\-0.0%;0.0%"/>
  </numFmts>
  <fonts count="111">
    <font>
      <sz val="10"/>
      <name val="Arial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2"/>
      <name val="SymbolPS"/>
      <family val="5"/>
      <charset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0"/>
      <name val="MS Sans Serif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0"/>
      <color theme="10"/>
      <name val="Arial"/>
      <family val="2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FFFFFF"/>
      <name val="Arial"/>
      <family val="2"/>
    </font>
    <font>
      <sz val="10"/>
      <color rgb="FF33B7B7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33B7B7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u/>
      <sz val="11"/>
      <color rgb="FFFAA61A"/>
      <name val="Calibri"/>
      <family val="2"/>
      <scheme val="minor"/>
    </font>
    <font>
      <b/>
      <sz val="11"/>
      <color rgb="FF33B7B7"/>
      <name val="Calibri"/>
      <family val="2"/>
      <scheme val="minor"/>
    </font>
    <font>
      <b/>
      <sz val="17"/>
      <color rgb="FF33B7B7"/>
      <name val="Calibri"/>
      <family val="2"/>
      <scheme val="minor"/>
    </font>
    <font>
      <sz val="17"/>
      <color rgb="FF33B7B7"/>
      <name val="Calibri"/>
      <family val="2"/>
      <scheme val="minor"/>
    </font>
    <font>
      <b/>
      <sz val="15"/>
      <color rgb="FFFAA61A"/>
      <name val="Calibri"/>
      <family val="2"/>
      <scheme val="minor"/>
    </font>
    <font>
      <b/>
      <sz val="13"/>
      <color rgb="FF33B7B7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rgb="FF694074"/>
      <name val="Calibri"/>
      <family val="2"/>
      <scheme val="minor"/>
    </font>
    <font>
      <sz val="10"/>
      <color rgb="FF694074"/>
      <name val="Calibri"/>
      <family val="2"/>
      <scheme val="minor"/>
    </font>
    <font>
      <u/>
      <sz val="11"/>
      <color rgb="FF646363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0"/>
      <color rgb="FF694074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24"/>
      <color rgb="FF33B7B7"/>
      <name val="Calibri"/>
      <family val="2"/>
      <scheme val="minor"/>
    </font>
    <font>
      <sz val="9"/>
      <color rgb="FFFFFFFF"/>
      <name val="Calibri"/>
      <family val="2"/>
    </font>
    <font>
      <b/>
      <sz val="8"/>
      <color rgb="FFFFFFFF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rgb="FFFFFFFF"/>
      <name val="Calibri"/>
      <family val="2"/>
    </font>
    <font>
      <i/>
      <sz val="8"/>
      <name val="Calibri"/>
      <family val="2"/>
    </font>
    <font>
      <sz val="10"/>
      <color rgb="FFFFFFFF"/>
      <name val="Calibri"/>
      <family val="2"/>
      <scheme val="minor"/>
    </font>
    <font>
      <sz val="12"/>
      <color rgb="FF636364"/>
      <name val="Calibri"/>
      <family val="2"/>
      <scheme val="minor"/>
    </font>
    <font>
      <sz val="10"/>
      <color rgb="FF636364"/>
      <name val="Arial"/>
      <family val="2"/>
    </font>
    <font>
      <sz val="10"/>
      <color rgb="FF636364"/>
      <name val="Calibri"/>
      <family val="2"/>
      <scheme val="minor"/>
    </font>
    <font>
      <i/>
      <sz val="10"/>
      <color rgb="FF636364"/>
      <name val="Calibri"/>
      <family val="2"/>
      <scheme val="minor"/>
    </font>
    <font>
      <sz val="14"/>
      <name val="Calibri"/>
      <family val="2"/>
      <scheme val="minor"/>
    </font>
    <font>
      <b/>
      <i/>
      <sz val="10"/>
      <color rgb="FF33B7B7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rgb="FF33B7B7"/>
      <name val="Cambria"/>
      <family val="1"/>
      <scheme val="major"/>
    </font>
    <font>
      <sz val="10"/>
      <name val="Calibri"/>
      <family val="2"/>
      <scheme val="minor"/>
    </font>
    <font>
      <sz val="8"/>
      <color rgb="FFFFFFFF"/>
      <name val="Calibri"/>
      <family val="2"/>
    </font>
    <font>
      <b/>
      <u/>
      <sz val="22"/>
      <color rgb="FF16519F"/>
      <name val="Calibri Light"/>
      <family val="2"/>
    </font>
    <font>
      <u/>
      <sz val="10"/>
      <color rgb="FF16519F"/>
      <name val="Arial"/>
      <family val="2"/>
    </font>
    <font>
      <b/>
      <sz val="13"/>
      <color rgb="FF007382"/>
      <name val="Calibri"/>
      <family val="2"/>
      <scheme val="minor"/>
    </font>
    <font>
      <sz val="10"/>
      <color rgb="FF007382"/>
      <name val="Calibri"/>
      <family val="2"/>
      <scheme val="minor"/>
    </font>
    <font>
      <b/>
      <sz val="12"/>
      <color rgb="FF33B7B7"/>
      <name val="Calibri"/>
      <family val="2"/>
      <scheme val="minor"/>
    </font>
    <font>
      <i/>
      <sz val="8"/>
      <color rgb="FFFFFFFF"/>
      <name val="Calibri"/>
      <family val="2"/>
    </font>
    <font>
      <i/>
      <sz val="7"/>
      <name val="Calibri"/>
      <family val="2"/>
      <scheme val="minor"/>
    </font>
    <font>
      <sz val="11"/>
      <color rgb="FF33B7B7"/>
      <name val="Calibri"/>
      <family val="2"/>
    </font>
    <font>
      <sz val="11"/>
      <color rgb="FF33B7B7"/>
      <name val="Calibri"/>
      <family val="2"/>
      <scheme val="minor"/>
    </font>
    <font>
      <sz val="10"/>
      <name val="Verdana"/>
      <family val="2"/>
    </font>
    <font>
      <sz val="10"/>
      <color theme="8"/>
      <name val="Arial"/>
      <family val="2"/>
    </font>
    <font>
      <sz val="11"/>
      <name val="Calibri"/>
      <family val="2"/>
      <scheme val="minor"/>
    </font>
    <font>
      <i/>
      <sz val="9"/>
      <name val="Calibri"/>
      <family val="2"/>
      <scheme val="minor"/>
    </font>
    <font>
      <sz val="10"/>
      <color rgb="FF16519F"/>
      <name val="Arial"/>
      <family val="2"/>
    </font>
    <font>
      <b/>
      <sz val="12"/>
      <color rgb="FFFFFFFF"/>
      <name val="Calibri"/>
      <family val="2"/>
    </font>
    <font>
      <b/>
      <sz val="14"/>
      <color rgb="FF33B7B7"/>
      <name val="Wingdings"/>
      <charset val="2"/>
    </font>
    <font>
      <b/>
      <sz val="18"/>
      <color rgb="FF33B7B7"/>
      <name val="Pole Emploi PRO"/>
      <family val="3"/>
    </font>
    <font>
      <sz val="12"/>
      <color rgb="FF33B7B7"/>
      <name val="Calibri"/>
      <family val="2"/>
      <scheme val="minor"/>
    </font>
    <font>
      <i/>
      <sz val="12"/>
      <color rgb="FF33B7B7"/>
      <name val="Calibri"/>
      <family val="2"/>
      <scheme val="minor"/>
    </font>
    <font>
      <b/>
      <sz val="11"/>
      <color rgb="FF16519F"/>
      <name val="Calibri"/>
      <family val="2"/>
      <scheme val="minor"/>
    </font>
  </fonts>
  <fills count="6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B7B7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007382"/>
        <bgColor rgb="FF000000"/>
      </patternFill>
    </fill>
    <fill>
      <patternFill patternType="solid">
        <fgColor rgb="FFD4F1F0"/>
        <bgColor rgb="FF000000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33B7B7"/>
        <bgColor indexed="64"/>
      </patternFill>
    </fill>
    <fill>
      <patternFill patternType="solid">
        <fgColor rgb="FFFAFAFA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2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16519F"/>
      </bottom>
      <diagonal/>
    </border>
    <border>
      <left/>
      <right/>
      <top style="thin">
        <color rgb="FF16519F"/>
      </top>
      <bottom style="thin">
        <color rgb="FF16519F"/>
      </bottom>
      <diagonal/>
    </border>
    <border>
      <left/>
      <right/>
      <top style="thin">
        <color rgb="FF16519F"/>
      </top>
      <bottom style="thin">
        <color rgb="FFFFFFFF"/>
      </bottom>
      <diagonal/>
    </border>
  </borders>
  <cellStyleXfs count="127">
    <xf numFmtId="0" fontId="0" fillId="0" borderId="0"/>
    <xf numFmtId="0" fontId="13" fillId="2" borderId="0" applyNumberFormat="0" applyBorder="0" applyAlignment="0" applyProtection="0"/>
    <xf numFmtId="0" fontId="34" fillId="24" borderId="0" applyNumberFormat="0" applyBorder="0" applyAlignment="0" applyProtection="0"/>
    <xf numFmtId="0" fontId="13" fillId="3" borderId="0" applyNumberFormat="0" applyBorder="0" applyAlignment="0" applyProtection="0"/>
    <xf numFmtId="0" fontId="34" fillId="25" borderId="0" applyNumberFormat="0" applyBorder="0" applyAlignment="0" applyProtection="0"/>
    <xf numFmtId="0" fontId="13" fillId="4" borderId="0" applyNumberFormat="0" applyBorder="0" applyAlignment="0" applyProtection="0"/>
    <xf numFmtId="0" fontId="34" fillId="26" borderId="0" applyNumberFormat="0" applyBorder="0" applyAlignment="0" applyProtection="0"/>
    <xf numFmtId="0" fontId="13" fillId="5" borderId="0" applyNumberFormat="0" applyBorder="0" applyAlignment="0" applyProtection="0"/>
    <xf numFmtId="0" fontId="34" fillId="27" borderId="0" applyNumberFormat="0" applyBorder="0" applyAlignment="0" applyProtection="0"/>
    <xf numFmtId="0" fontId="13" fillId="6" borderId="0" applyNumberFormat="0" applyBorder="0" applyAlignment="0" applyProtection="0"/>
    <xf numFmtId="0" fontId="34" fillId="28" borderId="0" applyNumberFormat="0" applyBorder="0" applyAlignment="0" applyProtection="0"/>
    <xf numFmtId="0" fontId="13" fillId="7" borderId="0" applyNumberFormat="0" applyBorder="0" applyAlignment="0" applyProtection="0"/>
    <xf numFmtId="0" fontId="34" fillId="29" borderId="0" applyNumberFormat="0" applyBorder="0" applyAlignment="0" applyProtection="0"/>
    <xf numFmtId="0" fontId="13" fillId="8" borderId="0" applyNumberFormat="0" applyBorder="0" applyAlignment="0" applyProtection="0"/>
    <xf numFmtId="0" fontId="34" fillId="30" borderId="0" applyNumberFormat="0" applyBorder="0" applyAlignment="0" applyProtection="0"/>
    <xf numFmtId="0" fontId="13" fillId="9" borderId="0" applyNumberFormat="0" applyBorder="0" applyAlignment="0" applyProtection="0"/>
    <xf numFmtId="0" fontId="34" fillId="31" borderId="0" applyNumberFormat="0" applyBorder="0" applyAlignment="0" applyProtection="0"/>
    <xf numFmtId="0" fontId="13" fillId="10" borderId="0" applyNumberFormat="0" applyBorder="0" applyAlignment="0" applyProtection="0"/>
    <xf numFmtId="0" fontId="34" fillId="32" borderId="0" applyNumberFormat="0" applyBorder="0" applyAlignment="0" applyProtection="0"/>
    <xf numFmtId="0" fontId="13" fillId="5" borderId="0" applyNumberFormat="0" applyBorder="0" applyAlignment="0" applyProtection="0"/>
    <xf numFmtId="0" fontId="34" fillId="33" borderId="0" applyNumberFormat="0" applyBorder="0" applyAlignment="0" applyProtection="0"/>
    <xf numFmtId="0" fontId="13" fillId="8" borderId="0" applyNumberFormat="0" applyBorder="0" applyAlignment="0" applyProtection="0"/>
    <xf numFmtId="0" fontId="34" fillId="34" borderId="0" applyNumberFormat="0" applyBorder="0" applyAlignment="0" applyProtection="0"/>
    <xf numFmtId="0" fontId="13" fillId="11" borderId="0" applyNumberFormat="0" applyBorder="0" applyAlignment="0" applyProtection="0"/>
    <xf numFmtId="0" fontId="34" fillId="35" borderId="0" applyNumberFormat="0" applyBorder="0" applyAlignment="0" applyProtection="0"/>
    <xf numFmtId="0" fontId="14" fillId="12" borderId="0" applyNumberFormat="0" applyBorder="0" applyAlignment="0" applyProtection="0"/>
    <xf numFmtId="0" fontId="9" fillId="12" borderId="0" applyNumberFormat="0" applyBorder="0" applyAlignment="0" applyProtection="0"/>
    <xf numFmtId="0" fontId="35" fillId="36" borderId="0" applyNumberFormat="0" applyBorder="0" applyAlignment="0" applyProtection="0"/>
    <xf numFmtId="0" fontId="9" fillId="12" borderId="0" applyNumberFormat="0" applyBorder="0" applyAlignment="0" applyProtection="0"/>
    <xf numFmtId="0" fontId="14" fillId="9" borderId="0" applyNumberFormat="0" applyBorder="0" applyAlignment="0" applyProtection="0"/>
    <xf numFmtId="0" fontId="9" fillId="9" borderId="0" applyNumberFormat="0" applyBorder="0" applyAlignment="0" applyProtection="0"/>
    <xf numFmtId="0" fontId="35" fillId="37" borderId="0" applyNumberFormat="0" applyBorder="0" applyAlignment="0" applyProtection="0"/>
    <xf numFmtId="0" fontId="9" fillId="9" borderId="0" applyNumberFormat="0" applyBorder="0" applyAlignment="0" applyProtection="0"/>
    <xf numFmtId="0" fontId="14" fillId="10" borderId="0" applyNumberFormat="0" applyBorder="0" applyAlignment="0" applyProtection="0"/>
    <xf numFmtId="0" fontId="9" fillId="10" borderId="0" applyNumberFormat="0" applyBorder="0" applyAlignment="0" applyProtection="0"/>
    <xf numFmtId="0" fontId="35" fillId="38" borderId="0" applyNumberFormat="0" applyBorder="0" applyAlignment="0" applyProtection="0"/>
    <xf numFmtId="0" fontId="9" fillId="10" borderId="0" applyNumberFormat="0" applyBorder="0" applyAlignment="0" applyProtection="0"/>
    <xf numFmtId="0" fontId="14" fillId="13" borderId="0" applyNumberFormat="0" applyBorder="0" applyAlignment="0" applyProtection="0"/>
    <xf numFmtId="0" fontId="9" fillId="13" borderId="0" applyNumberFormat="0" applyBorder="0" applyAlignment="0" applyProtection="0"/>
    <xf numFmtId="0" fontId="35" fillId="39" borderId="0" applyNumberFormat="0" applyBorder="0" applyAlignment="0" applyProtection="0"/>
    <xf numFmtId="0" fontId="9" fillId="13" borderId="0" applyNumberFormat="0" applyBorder="0" applyAlignment="0" applyProtection="0"/>
    <xf numFmtId="0" fontId="14" fillId="14" borderId="0" applyNumberFormat="0" applyBorder="0" applyAlignment="0" applyProtection="0"/>
    <xf numFmtId="0" fontId="9" fillId="14" borderId="0" applyNumberFormat="0" applyBorder="0" applyAlignment="0" applyProtection="0"/>
    <xf numFmtId="0" fontId="35" fillId="40" borderId="0" applyNumberFormat="0" applyBorder="0" applyAlignment="0" applyProtection="0"/>
    <xf numFmtId="0" fontId="9" fillId="14" borderId="0" applyNumberFormat="0" applyBorder="0" applyAlignment="0" applyProtection="0"/>
    <xf numFmtId="0" fontId="14" fillId="15" borderId="0" applyNumberFormat="0" applyBorder="0" applyAlignment="0" applyProtection="0"/>
    <xf numFmtId="0" fontId="9" fillId="15" borderId="0" applyNumberFormat="0" applyBorder="0" applyAlignment="0" applyProtection="0"/>
    <xf numFmtId="0" fontId="35" fillId="41" borderId="0" applyNumberFormat="0" applyBorder="0" applyAlignment="0" applyProtection="0"/>
    <xf numFmtId="0" fontId="9" fillId="15" borderId="0" applyNumberFormat="0" applyBorder="0" applyAlignment="0" applyProtection="0"/>
    <xf numFmtId="0" fontId="14" fillId="16" borderId="0" applyNumberFormat="0" applyBorder="0" applyAlignment="0" applyProtection="0"/>
    <xf numFmtId="0" fontId="9" fillId="16" borderId="0" applyNumberFormat="0" applyBorder="0" applyAlignment="0" applyProtection="0"/>
    <xf numFmtId="0" fontId="35" fillId="42" borderId="0" applyNumberFormat="0" applyBorder="0" applyAlignment="0" applyProtection="0"/>
    <xf numFmtId="0" fontId="9" fillId="16" borderId="0" applyNumberFormat="0" applyBorder="0" applyAlignment="0" applyProtection="0"/>
    <xf numFmtId="0" fontId="14" fillId="18" borderId="0" applyNumberFormat="0" applyBorder="0" applyAlignment="0" applyProtection="0"/>
    <xf numFmtId="0" fontId="9" fillId="18" borderId="0" applyNumberFormat="0" applyBorder="0" applyAlignment="0" applyProtection="0"/>
    <xf numFmtId="0" fontId="35" fillId="43" borderId="0" applyNumberFormat="0" applyBorder="0" applyAlignment="0" applyProtection="0"/>
    <xf numFmtId="0" fontId="9" fillId="18" borderId="0" applyNumberFormat="0" applyBorder="0" applyAlignment="0" applyProtection="0"/>
    <xf numFmtId="0" fontId="14" fillId="19" borderId="0" applyNumberFormat="0" applyBorder="0" applyAlignment="0" applyProtection="0"/>
    <xf numFmtId="0" fontId="9" fillId="19" borderId="0" applyNumberFormat="0" applyBorder="0" applyAlignment="0" applyProtection="0"/>
    <xf numFmtId="0" fontId="35" fillId="44" borderId="0" applyNumberFormat="0" applyBorder="0" applyAlignment="0" applyProtection="0"/>
    <xf numFmtId="0" fontId="9" fillId="19" borderId="0" applyNumberFormat="0" applyBorder="0" applyAlignment="0" applyProtection="0"/>
    <xf numFmtId="0" fontId="14" fillId="13" borderId="0" applyNumberFormat="0" applyBorder="0" applyAlignment="0" applyProtection="0"/>
    <xf numFmtId="0" fontId="9" fillId="13" borderId="0" applyNumberFormat="0" applyBorder="0" applyAlignment="0" applyProtection="0"/>
    <xf numFmtId="0" fontId="35" fillId="45" borderId="0" applyNumberFormat="0" applyBorder="0" applyAlignment="0" applyProtection="0"/>
    <xf numFmtId="0" fontId="9" fillId="13" borderId="0" applyNumberFormat="0" applyBorder="0" applyAlignment="0" applyProtection="0"/>
    <xf numFmtId="0" fontId="14" fillId="14" borderId="0" applyNumberFormat="0" applyBorder="0" applyAlignment="0" applyProtection="0"/>
    <xf numFmtId="0" fontId="9" fillId="14" borderId="0" applyNumberFormat="0" applyBorder="0" applyAlignment="0" applyProtection="0"/>
    <xf numFmtId="0" fontId="35" fillId="46" borderId="0" applyNumberFormat="0" applyBorder="0" applyAlignment="0" applyProtection="0"/>
    <xf numFmtId="0" fontId="9" fillId="14" borderId="0" applyNumberFormat="0" applyBorder="0" applyAlignment="0" applyProtection="0"/>
    <xf numFmtId="0" fontId="14" fillId="20" borderId="0" applyNumberFormat="0" applyBorder="0" applyAlignment="0" applyProtection="0"/>
    <xf numFmtId="0" fontId="9" fillId="20" borderId="0" applyNumberFormat="0" applyBorder="0" applyAlignment="0" applyProtection="0"/>
    <xf numFmtId="0" fontId="35" fillId="47" borderId="0" applyNumberFormat="0" applyBorder="0" applyAlignment="0" applyProtection="0"/>
    <xf numFmtId="0" fontId="9" fillId="20" borderId="0" applyNumberFormat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6" fillId="21" borderId="1" applyNumberFormat="0" applyAlignment="0" applyProtection="0"/>
    <xf numFmtId="0" fontId="37" fillId="48" borderId="11" applyNumberFormat="0" applyAlignment="0" applyProtection="0"/>
    <xf numFmtId="0" fontId="17" fillId="0" borderId="3" applyNumberFormat="0" applyFill="0" applyAlignment="0" applyProtection="0"/>
    <xf numFmtId="0" fontId="38" fillId="0" borderId="12" applyNumberFormat="0" applyFill="0" applyAlignment="0" applyProtection="0"/>
    <xf numFmtId="0" fontId="10" fillId="22" borderId="2" applyNumberFormat="0" applyFont="0" applyAlignment="0" applyProtection="0"/>
    <xf numFmtId="0" fontId="10" fillId="22" borderId="2" applyNumberFormat="0" applyFont="0" applyAlignment="0" applyProtection="0"/>
    <xf numFmtId="0" fontId="34" fillId="49" borderId="13" applyNumberFormat="0" applyFont="0" applyAlignment="0" applyProtection="0"/>
    <xf numFmtId="0" fontId="18" fillId="7" borderId="1" applyNumberFormat="0" applyAlignment="0" applyProtection="0"/>
    <xf numFmtId="0" fontId="39" fillId="50" borderId="11" applyNumberFormat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9" fillId="3" borderId="0" applyNumberFormat="0" applyBorder="0" applyAlignment="0" applyProtection="0"/>
    <xf numFmtId="0" fontId="40" fillId="51" borderId="0" applyNumberFormat="0" applyBorder="0" applyAlignment="0" applyProtection="0"/>
    <xf numFmtId="0" fontId="41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0" fillId="17" borderId="0" applyNumberFormat="0" applyBorder="0" applyAlignment="0" applyProtection="0"/>
    <xf numFmtId="0" fontId="42" fillId="52" borderId="0" applyNumberFormat="0" applyBorder="0" applyAlignment="0" applyProtection="0"/>
    <xf numFmtId="0" fontId="34" fillId="0" borderId="0"/>
    <xf numFmtId="0" fontId="10" fillId="0" borderId="0"/>
    <xf numFmtId="0" fontId="3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1" fillId="4" borderId="0" applyNumberFormat="0" applyBorder="0" applyAlignment="0" applyProtection="0"/>
    <xf numFmtId="0" fontId="43" fillId="53" borderId="0" applyNumberFormat="0" applyBorder="0" applyAlignment="0" applyProtection="0"/>
    <xf numFmtId="0" fontId="22" fillId="21" borderId="4" applyNumberFormat="0" applyAlignment="0" applyProtection="0"/>
    <xf numFmtId="0" fontId="44" fillId="48" borderId="14" applyNumberFormat="0" applyAlignment="0" applyProtection="0"/>
    <xf numFmtId="0" fontId="2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47" fillId="0" borderId="15" applyNumberFormat="0" applyFill="0" applyAlignment="0" applyProtection="0"/>
    <xf numFmtId="0" fontId="26" fillId="0" borderId="6" applyNumberFormat="0" applyFill="0" applyAlignment="0" applyProtection="0"/>
    <xf numFmtId="0" fontId="48" fillId="0" borderId="16" applyNumberFormat="0" applyFill="0" applyAlignment="0" applyProtection="0"/>
    <xf numFmtId="0" fontId="27" fillId="0" borderId="7" applyNumberFormat="0" applyFill="0" applyAlignment="0" applyProtection="0"/>
    <xf numFmtId="0" fontId="49" fillId="0" borderId="17" applyNumberFormat="0" applyFill="0" applyAlignment="0" applyProtection="0"/>
    <xf numFmtId="0" fontId="2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50" fillId="0" borderId="18" applyNumberFormat="0" applyFill="0" applyAlignment="0" applyProtection="0"/>
    <xf numFmtId="0" fontId="29" fillId="23" borderId="9" applyNumberFormat="0" applyAlignment="0" applyProtection="0"/>
    <xf numFmtId="0" fontId="51" fillId="54" borderId="19" applyNumberFormat="0" applyAlignment="0" applyProtection="0"/>
    <xf numFmtId="0" fontId="10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74">
    <xf numFmtId="0" fontId="0" fillId="0" borderId="0" xfId="0"/>
    <xf numFmtId="0" fontId="30" fillId="0" borderId="0" xfId="0" applyFont="1"/>
    <xf numFmtId="0" fontId="12" fillId="0" borderId="10" xfId="0" applyFont="1" applyBorder="1" applyAlignment="1">
      <alignment horizontal="center"/>
    </xf>
    <xf numFmtId="165" fontId="0" fillId="0" borderId="0" xfId="0" applyNumberFormat="1"/>
    <xf numFmtId="0" fontId="10" fillId="0" borderId="0" xfId="0" applyFont="1"/>
    <xf numFmtId="0" fontId="31" fillId="0" borderId="0" xfId="95"/>
    <xf numFmtId="0" fontId="0" fillId="55" borderId="0" xfId="0" applyFill="1"/>
    <xf numFmtId="0" fontId="52" fillId="0" borderId="0" xfId="0" applyFont="1"/>
    <xf numFmtId="0" fontId="0" fillId="56" borderId="0" xfId="0" applyFill="1"/>
    <xf numFmtId="0" fontId="54" fillId="56" borderId="0" xfId="0" applyFont="1" applyFill="1"/>
    <xf numFmtId="0" fontId="56" fillId="56" borderId="0" xfId="0" applyFont="1" applyFill="1"/>
    <xf numFmtId="0" fontId="57" fillId="56" borderId="0" xfId="0" applyFont="1" applyFill="1" applyAlignment="1">
      <alignment vertical="top"/>
    </xf>
    <xf numFmtId="0" fontId="58" fillId="56" borderId="0" xfId="0" applyFont="1" applyFill="1"/>
    <xf numFmtId="3" fontId="59" fillId="56" borderId="0" xfId="89" applyNumberFormat="1" applyFont="1" applyFill="1" applyAlignment="1">
      <alignment horizontal="right" indent="1"/>
    </xf>
    <xf numFmtId="3" fontId="60" fillId="56" borderId="0" xfId="0" applyNumberFormat="1" applyFont="1" applyFill="1" applyAlignment="1">
      <alignment horizontal="right" indent="1"/>
    </xf>
    <xf numFmtId="0" fontId="50" fillId="56" borderId="0" xfId="0" applyFont="1" applyFill="1" applyAlignment="1">
      <alignment vertical="top"/>
    </xf>
    <xf numFmtId="166" fontId="61" fillId="56" borderId="0" xfId="89" applyNumberFormat="1" applyFont="1" applyFill="1"/>
    <xf numFmtId="164" fontId="62" fillId="56" borderId="0" xfId="96" applyNumberFormat="1" applyFont="1" applyFill="1" applyAlignment="1">
      <alignment horizontal="center"/>
    </xf>
    <xf numFmtId="0" fontId="63" fillId="56" borderId="0" xfId="0" applyFont="1" applyFill="1"/>
    <xf numFmtId="164" fontId="64" fillId="56" borderId="0" xfId="96" applyNumberFormat="1" applyFont="1" applyFill="1" applyAlignment="1">
      <alignment horizontal="center"/>
    </xf>
    <xf numFmtId="0" fontId="0" fillId="56" borderId="0" xfId="0" applyFill="1" applyAlignment="1">
      <alignment vertical="center" wrapText="1"/>
    </xf>
    <xf numFmtId="0" fontId="66" fillId="56" borderId="0" xfId="0" applyFont="1" applyFill="1"/>
    <xf numFmtId="0" fontId="67" fillId="56" borderId="0" xfId="0" applyFont="1" applyFill="1"/>
    <xf numFmtId="164" fontId="55" fillId="56" borderId="0" xfId="96" applyNumberFormat="1" applyFont="1" applyFill="1"/>
    <xf numFmtId="0" fontId="68" fillId="56" borderId="0" xfId="0" applyFont="1" applyFill="1"/>
    <xf numFmtId="3" fontId="62" fillId="56" borderId="0" xfId="0" applyNumberFormat="1" applyFont="1" applyFill="1" applyAlignment="1">
      <alignment horizontal="right"/>
    </xf>
    <xf numFmtId="0" fontId="71" fillId="56" borderId="0" xfId="0" applyFont="1" applyFill="1"/>
    <xf numFmtId="0" fontId="72" fillId="56" borderId="0" xfId="0" applyFont="1" applyFill="1" applyAlignment="1">
      <alignment horizontal="right"/>
    </xf>
    <xf numFmtId="0" fontId="36" fillId="56" borderId="0" xfId="0" applyFont="1" applyFill="1"/>
    <xf numFmtId="0" fontId="73" fillId="56" borderId="0" xfId="0" applyFont="1" applyFill="1" applyAlignment="1">
      <alignment horizontal="center" vertical="center" wrapText="1"/>
    </xf>
    <xf numFmtId="0" fontId="69" fillId="56" borderId="0" xfId="0" applyFont="1" applyFill="1" applyAlignment="1">
      <alignment wrapText="1"/>
    </xf>
    <xf numFmtId="0" fontId="70" fillId="56" borderId="0" xfId="0" applyFont="1" applyFill="1" applyAlignment="1">
      <alignment wrapText="1"/>
    </xf>
    <xf numFmtId="0" fontId="75" fillId="57" borderId="22" xfId="118" applyFont="1" applyFill="1" applyBorder="1" applyAlignment="1">
      <alignment horizontal="left" vertical="center"/>
    </xf>
    <xf numFmtId="0" fontId="75" fillId="57" borderId="20" xfId="118" applyFont="1" applyFill="1" applyBorder="1" applyAlignment="1">
      <alignment horizontal="left" vertical="center"/>
    </xf>
    <xf numFmtId="0" fontId="78" fillId="57" borderId="22" xfId="0" applyFont="1" applyFill="1" applyBorder="1" applyAlignment="1">
      <alignment horizontal="left" vertical="center"/>
    </xf>
    <xf numFmtId="3" fontId="78" fillId="57" borderId="20" xfId="0" applyNumberFormat="1" applyFont="1" applyFill="1" applyBorder="1" applyAlignment="1">
      <alignment horizontal="right" vertical="center" indent="1"/>
    </xf>
    <xf numFmtId="167" fontId="78" fillId="57" borderId="20" xfId="0" applyNumberFormat="1" applyFont="1" applyFill="1" applyBorder="1" applyAlignment="1">
      <alignment horizontal="right" vertical="center" indent="1"/>
    </xf>
    <xf numFmtId="0" fontId="78" fillId="57" borderId="20" xfId="0" applyFont="1" applyFill="1" applyBorder="1" applyAlignment="1">
      <alignment horizontal="left" vertical="center"/>
    </xf>
    <xf numFmtId="3" fontId="0" fillId="0" borderId="0" xfId="0" applyNumberFormat="1"/>
    <xf numFmtId="0" fontId="74" fillId="58" borderId="0" xfId="0" applyFont="1" applyFill="1" applyAlignment="1">
      <alignment horizontal="center" vertical="center" wrapText="1"/>
    </xf>
    <xf numFmtId="0" fontId="75" fillId="58" borderId="0" xfId="118" applyFont="1" applyFill="1" applyAlignment="1">
      <alignment horizontal="left" vertical="center"/>
    </xf>
    <xf numFmtId="167" fontId="76" fillId="56" borderId="0" xfId="118" applyNumberFormat="1" applyFont="1" applyFill="1" applyAlignment="1">
      <alignment horizontal="right" vertical="center" indent="1"/>
    </xf>
    <xf numFmtId="167" fontId="76" fillId="58" borderId="0" xfId="118" applyNumberFormat="1" applyFont="1" applyFill="1" applyAlignment="1">
      <alignment horizontal="right" vertical="center" indent="1"/>
    </xf>
    <xf numFmtId="167" fontId="78" fillId="58" borderId="0" xfId="0" applyNumberFormat="1" applyFont="1" applyFill="1" applyAlignment="1">
      <alignment horizontal="right" vertical="center" indent="1"/>
    </xf>
    <xf numFmtId="0" fontId="11" fillId="56" borderId="0" xfId="0" applyFont="1" applyFill="1"/>
    <xf numFmtId="0" fontId="79" fillId="56" borderId="24" xfId="94" applyFont="1" applyFill="1" applyBorder="1" applyAlignment="1">
      <alignment horizontal="left" vertical="center" wrapText="1"/>
    </xf>
    <xf numFmtId="0" fontId="52" fillId="56" borderId="0" xfId="0" applyFont="1" applyFill="1"/>
    <xf numFmtId="2" fontId="0" fillId="0" borderId="0" xfId="0" applyNumberFormat="1"/>
    <xf numFmtId="0" fontId="80" fillId="56" borderId="0" xfId="0" applyFont="1" applyFill="1"/>
    <xf numFmtId="169" fontId="0" fillId="0" borderId="0" xfId="0" applyNumberFormat="1"/>
    <xf numFmtId="9" fontId="82" fillId="56" borderId="21" xfId="96" applyFont="1" applyFill="1" applyBorder="1" applyAlignment="1">
      <alignment horizontal="right" indent="1"/>
    </xf>
    <xf numFmtId="0" fontId="85" fillId="56" borderId="0" xfId="0" applyFont="1" applyFill="1"/>
    <xf numFmtId="0" fontId="86" fillId="56" borderId="0" xfId="0" applyFont="1" applyFill="1"/>
    <xf numFmtId="3" fontId="55" fillId="56" borderId="0" xfId="0" applyNumberFormat="1" applyFont="1" applyFill="1"/>
    <xf numFmtId="0" fontId="88" fillId="56" borderId="0" xfId="0" applyFont="1" applyFill="1"/>
    <xf numFmtId="168" fontId="74" fillId="59" borderId="22" xfId="0" applyNumberFormat="1" applyFont="1" applyFill="1" applyBorder="1" applyAlignment="1">
      <alignment horizontal="center" vertical="center" wrapText="1"/>
    </xf>
    <xf numFmtId="0" fontId="74" fillId="57" borderId="21" xfId="0" applyFont="1" applyFill="1" applyBorder="1" applyAlignment="1">
      <alignment horizontal="center" vertical="center" wrapText="1"/>
    </xf>
    <xf numFmtId="0" fontId="90" fillId="57" borderId="23" xfId="118" applyFont="1" applyFill="1" applyBorder="1" applyAlignment="1">
      <alignment horizontal="left" vertical="center"/>
    </xf>
    <xf numFmtId="3" fontId="75" fillId="57" borderId="20" xfId="118" applyNumberFormat="1" applyFont="1" applyFill="1" applyBorder="1" applyAlignment="1">
      <alignment horizontal="right" vertical="center" indent="1"/>
    </xf>
    <xf numFmtId="167" fontId="90" fillId="57" borderId="20" xfId="118" applyNumberFormat="1" applyFont="1" applyFill="1" applyBorder="1" applyAlignment="1">
      <alignment horizontal="right" vertical="center" indent="1"/>
    </xf>
    <xf numFmtId="3" fontId="95" fillId="56" borderId="0" xfId="0" applyNumberFormat="1" applyFont="1" applyFill="1"/>
    <xf numFmtId="170" fontId="53" fillId="56" borderId="0" xfId="96" applyNumberFormat="1" applyFont="1" applyFill="1" applyAlignment="1">
      <alignment horizontal="center"/>
    </xf>
    <xf numFmtId="0" fontId="76" fillId="0" borderId="26" xfId="118" applyFont="1" applyBorder="1" applyAlignment="1">
      <alignment horizontal="left" vertical="center"/>
    </xf>
    <xf numFmtId="3" fontId="77" fillId="60" borderId="26" xfId="118" applyNumberFormat="1" applyFont="1" applyFill="1" applyBorder="1" applyAlignment="1">
      <alignment horizontal="right" vertical="center" indent="1"/>
    </xf>
    <xf numFmtId="167" fontId="76" fillId="0" borderId="26" xfId="118" applyNumberFormat="1" applyFont="1" applyBorder="1" applyAlignment="1">
      <alignment horizontal="right" vertical="center" indent="1"/>
    </xf>
    <xf numFmtId="0" fontId="76" fillId="0" borderId="27" xfId="118" applyFont="1" applyBorder="1" applyAlignment="1">
      <alignment horizontal="left" vertical="center"/>
    </xf>
    <xf numFmtId="3" fontId="77" fillId="60" borderId="27" xfId="118" applyNumberFormat="1" applyFont="1" applyFill="1" applyBorder="1" applyAlignment="1">
      <alignment horizontal="right" vertical="center" indent="1"/>
    </xf>
    <xf numFmtId="167" fontId="76" fillId="0" borderId="27" xfId="118" applyNumberFormat="1" applyFont="1" applyBorder="1" applyAlignment="1">
      <alignment horizontal="right" vertical="center" indent="1"/>
    </xf>
    <xf numFmtId="0" fontId="76" fillId="0" borderId="28" xfId="118" applyFont="1" applyBorder="1" applyAlignment="1">
      <alignment horizontal="left" vertical="center"/>
    </xf>
    <xf numFmtId="3" fontId="77" fillId="60" borderId="28" xfId="118" applyNumberFormat="1" applyFont="1" applyFill="1" applyBorder="1" applyAlignment="1">
      <alignment horizontal="right" vertical="center" indent="1"/>
    </xf>
    <xf numFmtId="167" fontId="76" fillId="0" borderId="28" xfId="118" applyNumberFormat="1" applyFont="1" applyBorder="1" applyAlignment="1">
      <alignment horizontal="right" vertical="center" indent="1"/>
    </xf>
    <xf numFmtId="3" fontId="96" fillId="0" borderId="0" xfId="94" applyNumberFormat="1" applyFont="1" applyAlignment="1">
      <alignment horizontal="left" vertical="center" wrapText="1"/>
    </xf>
    <xf numFmtId="0" fontId="91" fillId="56" borderId="0" xfId="0" applyFont="1" applyFill="1" applyAlignment="1">
      <alignment horizontal="center" wrapText="1"/>
    </xf>
    <xf numFmtId="0" fontId="89" fillId="56" borderId="0" xfId="0" applyFont="1" applyFill="1" applyAlignment="1">
      <alignment vertical="center" wrapText="1"/>
    </xf>
    <xf numFmtId="9" fontId="62" fillId="56" borderId="0" xfId="96" applyFont="1" applyFill="1" applyAlignment="1">
      <alignment horizontal="center" vertical="center"/>
    </xf>
    <xf numFmtId="9" fontId="93" fillId="56" borderId="0" xfId="96" applyFont="1" applyFill="1" applyAlignment="1">
      <alignment horizontal="center" vertical="center"/>
    </xf>
    <xf numFmtId="0" fontId="0" fillId="56" borderId="0" xfId="0" applyFill="1" applyAlignment="1">
      <alignment vertical="center"/>
    </xf>
    <xf numFmtId="0" fontId="58" fillId="56" borderId="0" xfId="0" applyFont="1" applyFill="1" applyAlignment="1">
      <alignment vertical="center"/>
    </xf>
    <xf numFmtId="0" fontId="87" fillId="56" borderId="0" xfId="0" applyFont="1" applyFill="1" applyAlignment="1">
      <alignment vertical="center"/>
    </xf>
    <xf numFmtId="0" fontId="92" fillId="56" borderId="0" xfId="88" applyFont="1" applyFill="1" applyAlignment="1">
      <alignment vertical="center"/>
    </xf>
    <xf numFmtId="0" fontId="10" fillId="56" borderId="0" xfId="0" applyFont="1" applyFill="1" applyAlignment="1">
      <alignment horizontal="right"/>
    </xf>
    <xf numFmtId="9" fontId="81" fillId="56" borderId="0" xfId="96" applyFont="1" applyFill="1" applyAlignment="1">
      <alignment vertical="top"/>
    </xf>
    <xf numFmtId="49" fontId="10" fillId="0" borderId="0" xfId="0" applyNumberFormat="1" applyFont="1"/>
    <xf numFmtId="0" fontId="98" fillId="0" borderId="0" xfId="0" applyFont="1" applyAlignment="1">
      <alignment horizontal="right"/>
    </xf>
    <xf numFmtId="0" fontId="99" fillId="0" borderId="0" xfId="0" quotePrefix="1" applyFont="1" applyAlignment="1">
      <alignment horizontal="center"/>
    </xf>
    <xf numFmtId="0" fontId="101" fillId="0" borderId="0" xfId="0" applyFont="1"/>
    <xf numFmtId="0" fontId="10" fillId="61" borderId="0" xfId="0" applyFont="1" applyFill="1"/>
    <xf numFmtId="0" fontId="0" fillId="61" borderId="0" xfId="0" applyFill="1"/>
    <xf numFmtId="0" fontId="89" fillId="56" borderId="0" xfId="0" applyFont="1" applyFill="1"/>
    <xf numFmtId="0" fontId="89" fillId="56" borderId="0" xfId="0" applyFont="1" applyFill="1" applyAlignment="1">
      <alignment horizontal="right"/>
    </xf>
    <xf numFmtId="0" fontId="30" fillId="0" borderId="0" xfId="0" applyFont="1" applyAlignment="1">
      <alignment horizontal="right"/>
    </xf>
    <xf numFmtId="49" fontId="102" fillId="0" borderId="0" xfId="0" quotePrefix="1" applyNumberFormat="1" applyFont="1"/>
    <xf numFmtId="0" fontId="30" fillId="0" borderId="0" xfId="0" applyFont="1" applyAlignment="1">
      <alignment horizontal="left"/>
    </xf>
    <xf numFmtId="49" fontId="102" fillId="0" borderId="0" xfId="0" applyNumberFormat="1" applyFont="1"/>
    <xf numFmtId="0" fontId="10" fillId="0" borderId="0" xfId="0" applyFont="1" applyAlignment="1">
      <alignment horizontal="right"/>
    </xf>
    <xf numFmtId="0" fontId="10" fillId="0" borderId="0" xfId="0" quotePrefix="1" applyFont="1"/>
    <xf numFmtId="49" fontId="10" fillId="55" borderId="0" xfId="0" applyNumberFormat="1" applyFont="1" applyFill="1"/>
    <xf numFmtId="0" fontId="104" fillId="0" borderId="0" xfId="0" applyFont="1"/>
    <xf numFmtId="0" fontId="0" fillId="62" borderId="0" xfId="0" applyFill="1"/>
    <xf numFmtId="0" fontId="105" fillId="62" borderId="0" xfId="0" applyFont="1" applyFill="1" applyAlignment="1">
      <alignment horizontal="center" vertical="center"/>
    </xf>
    <xf numFmtId="0" fontId="55" fillId="62" borderId="0" xfId="0" applyFont="1" applyFill="1" applyAlignment="1">
      <alignment horizontal="right" vertical="center" indent="1"/>
    </xf>
    <xf numFmtId="0" fontId="52" fillId="63" borderId="0" xfId="0" applyFont="1" applyFill="1"/>
    <xf numFmtId="0" fontId="95" fillId="56" borderId="0" xfId="0" applyFont="1" applyFill="1"/>
    <xf numFmtId="0" fontId="108" fillId="56" borderId="0" xfId="0" applyFont="1" applyFill="1"/>
    <xf numFmtId="0" fontId="109" fillId="56" borderId="0" xfId="0" applyFont="1" applyFill="1"/>
    <xf numFmtId="0" fontId="84" fillId="56" borderId="0" xfId="88" applyFont="1" applyFill="1" applyAlignment="1">
      <alignment horizontal="right" vertical="center"/>
    </xf>
    <xf numFmtId="9" fontId="53" fillId="56" borderId="0" xfId="0" applyNumberFormat="1" applyFont="1" applyFill="1" applyBorder="1" applyAlignment="1">
      <alignment horizontal="right" vertical="center" wrapText="1" indent="1"/>
    </xf>
    <xf numFmtId="9" fontId="53" fillId="56" borderId="0" xfId="0" applyNumberFormat="1" applyFont="1" applyFill="1" applyBorder="1" applyAlignment="1">
      <alignment horizontal="right" vertical="center" indent="1"/>
    </xf>
    <xf numFmtId="0" fontId="87" fillId="56" borderId="0" xfId="0" applyFont="1" applyFill="1" applyBorder="1" applyAlignment="1">
      <alignment horizontal="left" indent="1"/>
    </xf>
    <xf numFmtId="0" fontId="54" fillId="56" borderId="0" xfId="0" applyFont="1" applyFill="1" applyAlignment="1">
      <alignment wrapText="1"/>
    </xf>
    <xf numFmtId="0" fontId="94" fillId="56" borderId="0" xfId="0" applyFont="1" applyFill="1" applyAlignment="1">
      <alignment vertical="center" wrapText="1"/>
    </xf>
    <xf numFmtId="0" fontId="10" fillId="56" borderId="0" xfId="0" applyFont="1" applyFill="1"/>
    <xf numFmtId="3" fontId="55" fillId="64" borderId="0" xfId="0" applyNumberFormat="1" applyFont="1" applyFill="1"/>
    <xf numFmtId="0" fontId="89" fillId="64" borderId="0" xfId="0" applyFont="1" applyFill="1" applyAlignment="1">
      <alignment wrapText="1"/>
    </xf>
    <xf numFmtId="0" fontId="89" fillId="64" borderId="0" xfId="0" applyFont="1" applyFill="1"/>
    <xf numFmtId="0" fontId="100" fillId="0" borderId="0" xfId="121" applyFont="1"/>
    <xf numFmtId="49" fontId="100" fillId="0" borderId="0" xfId="121" applyNumberFormat="1" applyFont="1"/>
    <xf numFmtId="9" fontId="104" fillId="0" borderId="0" xfId="96" applyNumberFormat="1" applyFont="1"/>
    <xf numFmtId="9" fontId="0" fillId="0" borderId="0" xfId="96" applyFont="1"/>
    <xf numFmtId="9" fontId="108" fillId="56" borderId="0" xfId="96" applyNumberFormat="1" applyFont="1" applyFill="1"/>
    <xf numFmtId="9" fontId="95" fillId="56" borderId="0" xfId="96" applyNumberFormat="1" applyFont="1" applyFill="1" applyAlignment="1">
      <alignment horizontal="right"/>
    </xf>
    <xf numFmtId="49" fontId="100" fillId="0" borderId="0" xfId="123" applyNumberFormat="1" applyFont="1"/>
    <xf numFmtId="0" fontId="100" fillId="0" borderId="0" xfId="123" applyNumberFormat="1" applyFont="1"/>
    <xf numFmtId="0" fontId="3" fillId="0" borderId="0" xfId="124"/>
    <xf numFmtId="0" fontId="3" fillId="0" borderId="0" xfId="124"/>
    <xf numFmtId="0" fontId="3" fillId="0" borderId="0" xfId="124"/>
    <xf numFmtId="0" fontId="1" fillId="0" borderId="0" xfId="126"/>
    <xf numFmtId="49" fontId="1" fillId="0" borderId="0" xfId="126" applyNumberFormat="1"/>
    <xf numFmtId="0" fontId="1" fillId="0" borderId="0" xfId="126" applyNumberFormat="1"/>
    <xf numFmtId="0" fontId="1" fillId="0" borderId="0" xfId="126"/>
    <xf numFmtId="49" fontId="1" fillId="0" borderId="0" xfId="126" applyNumberFormat="1"/>
    <xf numFmtId="0" fontId="1" fillId="0" borderId="0" xfId="126" applyNumberFormat="1"/>
    <xf numFmtId="0" fontId="1" fillId="0" borderId="0" xfId="126"/>
    <xf numFmtId="49" fontId="1" fillId="0" borderId="0" xfId="126" applyNumberFormat="1"/>
    <xf numFmtId="0" fontId="1" fillId="0" borderId="0" xfId="126" applyNumberFormat="1"/>
    <xf numFmtId="0" fontId="1" fillId="0" borderId="0" xfId="126"/>
    <xf numFmtId="49" fontId="1" fillId="0" borderId="0" xfId="126" applyNumberFormat="1"/>
    <xf numFmtId="0" fontId="1" fillId="0" borderId="0" xfId="126" applyNumberFormat="1"/>
    <xf numFmtId="0" fontId="1" fillId="0" borderId="0" xfId="126"/>
    <xf numFmtId="49" fontId="1" fillId="0" borderId="0" xfId="126" applyNumberFormat="1"/>
    <xf numFmtId="0" fontId="1" fillId="0" borderId="0" xfId="126" applyNumberFormat="1"/>
    <xf numFmtId="0" fontId="1" fillId="0" borderId="0" xfId="126"/>
    <xf numFmtId="49" fontId="1" fillId="0" borderId="0" xfId="126" applyNumberFormat="1"/>
    <xf numFmtId="0" fontId="1" fillId="0" borderId="0" xfId="126" applyNumberFormat="1"/>
    <xf numFmtId="49" fontId="1" fillId="0" borderId="0" xfId="126" applyNumberFormat="1"/>
    <xf numFmtId="0" fontId="1" fillId="0" borderId="0" xfId="126" applyNumberFormat="1"/>
    <xf numFmtId="49" fontId="1" fillId="0" borderId="0" xfId="126" applyNumberFormat="1"/>
    <xf numFmtId="0" fontId="1" fillId="0" borderId="0" xfId="126" applyNumberFormat="1"/>
    <xf numFmtId="49" fontId="1" fillId="0" borderId="0" xfId="126" applyNumberFormat="1"/>
    <xf numFmtId="0" fontId="1" fillId="0" borderId="0" xfId="126" applyNumberFormat="1"/>
    <xf numFmtId="0" fontId="72" fillId="56" borderId="0" xfId="0" applyFont="1" applyFill="1" applyAlignment="1">
      <alignment horizontal="right" vertical="center" wrapText="1"/>
    </xf>
    <xf numFmtId="0" fontId="65" fillId="56" borderId="0" xfId="0" applyFont="1" applyFill="1" applyAlignment="1">
      <alignment horizontal="center" vertical="center" wrapText="1"/>
    </xf>
    <xf numFmtId="0" fontId="83" fillId="56" borderId="22" xfId="0" applyFont="1" applyFill="1" applyBorder="1" applyAlignment="1">
      <alignment horizontal="left" indent="1"/>
    </xf>
    <xf numFmtId="0" fontId="83" fillId="56" borderId="20" xfId="0" applyFont="1" applyFill="1" applyBorder="1" applyAlignment="1">
      <alignment horizontal="left" indent="1"/>
    </xf>
    <xf numFmtId="0" fontId="83" fillId="56" borderId="25" xfId="0" applyFont="1" applyFill="1" applyBorder="1" applyAlignment="1">
      <alignment horizontal="left" indent="1"/>
    </xf>
    <xf numFmtId="0" fontId="84" fillId="56" borderId="22" xfId="0" applyFont="1" applyFill="1" applyBorder="1" applyAlignment="1">
      <alignment horizontal="left"/>
    </xf>
    <xf numFmtId="0" fontId="84" fillId="56" borderId="20" xfId="0" applyFont="1" applyFill="1" applyBorder="1" applyAlignment="1">
      <alignment horizontal="left"/>
    </xf>
    <xf numFmtId="0" fontId="84" fillId="56" borderId="25" xfId="0" applyFont="1" applyFill="1" applyBorder="1" applyAlignment="1">
      <alignment horizontal="left"/>
    </xf>
    <xf numFmtId="0" fontId="79" fillId="56" borderId="24" xfId="94" applyFont="1" applyFill="1" applyBorder="1" applyAlignment="1">
      <alignment horizontal="right" vertical="center" wrapText="1"/>
    </xf>
    <xf numFmtId="0" fontId="79" fillId="56" borderId="24" xfId="94" applyFont="1" applyFill="1" applyBorder="1" applyAlignment="1">
      <alignment horizontal="left" vertical="center" wrapText="1"/>
    </xf>
    <xf numFmtId="0" fontId="89" fillId="56" borderId="0" xfId="0" applyFont="1" applyFill="1" applyAlignment="1">
      <alignment horizontal="center" vertical="center" wrapText="1"/>
    </xf>
    <xf numFmtId="0" fontId="53" fillId="56" borderId="0" xfId="0" applyFont="1" applyFill="1" applyAlignment="1">
      <alignment horizontal="center" vertical="center" wrapText="1"/>
    </xf>
    <xf numFmtId="0" fontId="105" fillId="63" borderId="0" xfId="0" applyFont="1" applyFill="1" applyAlignment="1">
      <alignment horizontal="center" vertical="center"/>
    </xf>
    <xf numFmtId="0" fontId="74" fillId="57" borderId="22" xfId="0" applyFont="1" applyFill="1" applyBorder="1" applyAlignment="1">
      <alignment horizontal="left" vertical="center" wrapText="1"/>
    </xf>
    <xf numFmtId="0" fontId="74" fillId="57" borderId="25" xfId="0" applyFont="1" applyFill="1" applyBorder="1" applyAlignment="1">
      <alignment horizontal="left" vertical="center" wrapText="1"/>
    </xf>
    <xf numFmtId="0" fontId="107" fillId="56" borderId="0" xfId="0" applyFont="1" applyFill="1" applyAlignment="1">
      <alignment horizontal="left" indent="2"/>
    </xf>
    <xf numFmtId="0" fontId="41" fillId="56" borderId="0" xfId="88" applyFill="1" applyAlignment="1">
      <alignment horizontal="center" vertical="center"/>
    </xf>
    <xf numFmtId="0" fontId="53" fillId="56" borderId="0" xfId="0" applyFont="1" applyFill="1" applyAlignment="1">
      <alignment horizontal="center" vertical="top" wrapText="1"/>
    </xf>
    <xf numFmtId="0" fontId="94" fillId="56" borderId="0" xfId="0" applyFont="1" applyFill="1" applyAlignment="1">
      <alignment horizontal="center" vertical="top" wrapText="1"/>
    </xf>
    <xf numFmtId="0" fontId="94" fillId="56" borderId="0" xfId="0" applyFont="1" applyFill="1" applyAlignment="1">
      <alignment horizontal="center" vertical="center" wrapText="1"/>
    </xf>
    <xf numFmtId="0" fontId="103" fillId="56" borderId="0" xfId="0" applyFont="1" applyFill="1" applyAlignment="1">
      <alignment horizontal="left"/>
    </xf>
    <xf numFmtId="164" fontId="55" fillId="0" borderId="0" xfId="96" applyNumberFormat="1" applyFont="1" applyAlignment="1">
      <alignment horizontal="center" vertical="center"/>
    </xf>
    <xf numFmtId="3" fontId="55" fillId="56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27">
    <cellStyle name="20 % - Accent1" xfId="1" builtinId="30" customBuiltin="1"/>
    <cellStyle name="20 % - Accent1 2" xfId="2"/>
    <cellStyle name="20 % - Accent2" xfId="3" builtinId="34" customBuiltin="1"/>
    <cellStyle name="20 % - Accent2 2" xfId="4"/>
    <cellStyle name="20 % - Accent3" xfId="5" builtinId="38" customBuiltin="1"/>
    <cellStyle name="20 % - Accent3 2" xfId="6"/>
    <cellStyle name="20 % - Accent4" xfId="7" builtinId="42" customBuiltin="1"/>
    <cellStyle name="20 % - Accent4 2" xfId="8"/>
    <cellStyle name="20 % - Accent5" xfId="9" builtinId="46" customBuiltin="1"/>
    <cellStyle name="20 % - Accent5 2" xfId="10"/>
    <cellStyle name="20 % - Accent6" xfId="11" builtinId="50" customBuiltin="1"/>
    <cellStyle name="20 % - Accent6 2" xfId="12"/>
    <cellStyle name="40 % - Accent1" xfId="13" builtinId="31" customBuiltin="1"/>
    <cellStyle name="40 % - Accent1 2" xfId="14"/>
    <cellStyle name="40 % - Accent2" xfId="15" builtinId="35" customBuiltin="1"/>
    <cellStyle name="40 % - Accent2 2" xfId="16"/>
    <cellStyle name="40 % - Accent3" xfId="17" builtinId="39" customBuiltin="1"/>
    <cellStyle name="40 % - Accent3 2" xfId="18"/>
    <cellStyle name="40 % - Accent4" xfId="19" builtinId="43" customBuiltin="1"/>
    <cellStyle name="40 % - Accent4 2" xfId="20"/>
    <cellStyle name="40 % - Accent5" xfId="21" builtinId="47" customBuiltin="1"/>
    <cellStyle name="40 % - Accent5 2" xfId="22"/>
    <cellStyle name="40 % - Accent6" xfId="23" builtinId="51" customBuiltin="1"/>
    <cellStyle name="40 % - Accent6 2" xfId="24"/>
    <cellStyle name="60 % - Accent1" xfId="25" builtinId="32" customBuiltin="1"/>
    <cellStyle name="60 % - Accent1 2" xfId="26"/>
    <cellStyle name="60 % - Accent1 3" xfId="27"/>
    <cellStyle name="60 % - Accent1 4" xfId="28"/>
    <cellStyle name="60 % - Accent2" xfId="29" builtinId="36" customBuiltin="1"/>
    <cellStyle name="60 % - Accent2 2" xfId="30"/>
    <cellStyle name="60 % - Accent2 3" xfId="31"/>
    <cellStyle name="60 % - Accent2 4" xfId="32"/>
    <cellStyle name="60 % - Accent3" xfId="33" builtinId="40" customBuiltin="1"/>
    <cellStyle name="60 % - Accent3 2" xfId="34"/>
    <cellStyle name="60 % - Accent3 3" xfId="35"/>
    <cellStyle name="60 % - Accent3 4" xfId="36"/>
    <cellStyle name="60 % - Accent4" xfId="37" builtinId="44" customBuiltin="1"/>
    <cellStyle name="60 % - Accent4 2" xfId="38"/>
    <cellStyle name="60 % - Accent4 3" xfId="39"/>
    <cellStyle name="60 % - Accent4 4" xfId="40"/>
    <cellStyle name="60 % - Accent5" xfId="41" builtinId="48" customBuiltin="1"/>
    <cellStyle name="60 % - Accent5 2" xfId="42"/>
    <cellStyle name="60 % - Accent5 3" xfId="43"/>
    <cellStyle name="60 % - Accent5 4" xfId="44"/>
    <cellStyle name="60 % - Accent6" xfId="45" builtinId="52" customBuiltin="1"/>
    <cellStyle name="60 % - Accent6 2" xfId="46"/>
    <cellStyle name="60 % - Accent6 3" xfId="47"/>
    <cellStyle name="60 % - Accent6 4" xfId="48"/>
    <cellStyle name="Accent1" xfId="49" builtinId="29" customBuiltin="1"/>
    <cellStyle name="Accent1 2" xfId="50"/>
    <cellStyle name="Accent1 3" xfId="51"/>
    <cellStyle name="Accent1 4" xfId="52"/>
    <cellStyle name="Accent2" xfId="53" builtinId="33" customBuiltin="1"/>
    <cellStyle name="Accent2 2" xfId="54"/>
    <cellStyle name="Accent2 3" xfId="55"/>
    <cellStyle name="Accent2 4" xfId="56"/>
    <cellStyle name="Accent3" xfId="57" builtinId="37" customBuiltin="1"/>
    <cellStyle name="Accent3 2" xfId="58"/>
    <cellStyle name="Accent3 3" xfId="59"/>
    <cellStyle name="Accent3 4" xfId="60"/>
    <cellStyle name="Accent4" xfId="61" builtinId="41" customBuiltin="1"/>
    <cellStyle name="Accent4 2" xfId="62"/>
    <cellStyle name="Accent4 3" xfId="63"/>
    <cellStyle name="Accent4 4" xfId="64"/>
    <cellStyle name="Accent5" xfId="65" builtinId="45" customBuiltin="1"/>
    <cellStyle name="Accent5 2" xfId="66"/>
    <cellStyle name="Accent5 3" xfId="67"/>
    <cellStyle name="Accent5 4" xfId="68"/>
    <cellStyle name="Accent6" xfId="69" builtinId="49" customBuiltin="1"/>
    <cellStyle name="Accent6 2" xfId="70"/>
    <cellStyle name="Accent6 3" xfId="71"/>
    <cellStyle name="Accent6 4" xfId="72"/>
    <cellStyle name="Avertissement" xfId="73" builtinId="11" customBuiltin="1"/>
    <cellStyle name="Avertissement 2" xfId="74"/>
    <cellStyle name="Calcul" xfId="75" builtinId="22" customBuiltin="1"/>
    <cellStyle name="Calcul 2" xfId="76"/>
    <cellStyle name="Cellule liée" xfId="77" builtinId="24" customBuiltin="1"/>
    <cellStyle name="Cellule liée 2" xfId="78"/>
    <cellStyle name="Commentaire" xfId="79" builtinId="10" customBuiltin="1"/>
    <cellStyle name="Commentaire 2" xfId="80"/>
    <cellStyle name="Commentaire 3" xfId="81"/>
    <cellStyle name="Entrée" xfId="82" builtinId="20" customBuiltin="1"/>
    <cellStyle name="Entrée 2" xfId="83"/>
    <cellStyle name="Euro" xfId="84"/>
    <cellStyle name="Euro 2" xfId="85"/>
    <cellStyle name="Insatisfaisant" xfId="86" builtinId="27" customBuiltin="1"/>
    <cellStyle name="Insatisfaisant 2" xfId="87"/>
    <cellStyle name="Lien hypertexte" xfId="88" builtinId="8"/>
    <cellStyle name="Milliers" xfId="89" builtinId="3"/>
    <cellStyle name="Milliers 2" xfId="90"/>
    <cellStyle name="Neutre" xfId="91" builtinId="28" customBuiltin="1"/>
    <cellStyle name="Neutre 2" xfId="92"/>
    <cellStyle name="Normal" xfId="0" builtinId="0"/>
    <cellStyle name="Normal 10" xfId="125"/>
    <cellStyle name="Normal 11" xfId="126"/>
    <cellStyle name="Normal 2" xfId="93"/>
    <cellStyle name="Normal 3" xfId="94"/>
    <cellStyle name="Normal 4" xfId="119"/>
    <cellStyle name="Normal 5" xfId="120"/>
    <cellStyle name="Normal 6" xfId="121"/>
    <cellStyle name="Normal 7" xfId="122"/>
    <cellStyle name="Normal 8" xfId="123"/>
    <cellStyle name="Normal 9" xfId="124"/>
    <cellStyle name="Normal_communes 2" xfId="95"/>
    <cellStyle name="Normal_maquette" xfId="118"/>
    <cellStyle name="Pourcentage" xfId="96" builtinId="5"/>
    <cellStyle name="Pourcentage 2" xfId="97"/>
    <cellStyle name="Satisfaisant" xfId="98" builtinId="26" customBuiltin="1"/>
    <cellStyle name="Satisfaisant 2" xfId="99"/>
    <cellStyle name="Sortie" xfId="100" builtinId="21" customBuiltin="1"/>
    <cellStyle name="Sortie 2" xfId="101"/>
    <cellStyle name="Texte explicatif" xfId="102" builtinId="53" customBuiltin="1"/>
    <cellStyle name="Texte explicatif 2" xfId="103"/>
    <cellStyle name="Titre" xfId="104" builtinId="15" customBuiltin="1"/>
    <cellStyle name="Titre 2" xfId="105"/>
    <cellStyle name="Titre 1" xfId="106" builtinId="16" customBuiltin="1"/>
    <cellStyle name="Titre 1 2" xfId="107"/>
    <cellStyle name="Titre 2" xfId="108" builtinId="17" customBuiltin="1"/>
    <cellStyle name="Titre 2 2" xfId="109"/>
    <cellStyle name="Titre 3" xfId="110" builtinId="18" customBuiltin="1"/>
    <cellStyle name="Titre 3 2" xfId="111"/>
    <cellStyle name="Titre 4" xfId="112" builtinId="19" customBuiltin="1"/>
    <cellStyle name="Titre 4 2" xfId="113"/>
    <cellStyle name="Total" xfId="114" builtinId="25" customBuiltin="1"/>
    <cellStyle name="Total 2" xfId="115"/>
    <cellStyle name="Vérification" xfId="116" builtinId="23" customBuiltin="1"/>
    <cellStyle name="Vérification 2" xfId="117"/>
  </cellStyles>
  <dxfs count="18">
    <dxf>
      <fill>
        <patternFill>
          <bgColor theme="9" tint="-9.9948118533890809E-2"/>
        </patternFill>
      </fill>
    </dxf>
    <dxf>
      <font>
        <b/>
        <i val="0"/>
        <condense val="0"/>
        <extend val="0"/>
        <color indexed="22"/>
      </font>
    </dxf>
    <dxf>
      <font>
        <b/>
        <i val="0"/>
        <condense val="0"/>
        <extend val="0"/>
        <color indexed="47"/>
      </font>
    </dxf>
    <dxf>
      <font>
        <b/>
        <i val="0"/>
        <condense val="0"/>
        <extend val="0"/>
        <color indexed="22"/>
      </font>
    </dxf>
    <dxf>
      <fill>
        <patternFill>
          <bgColor theme="9" tint="-9.9948118533890809E-2"/>
        </patternFill>
      </fill>
    </dxf>
    <dxf>
      <font>
        <b/>
        <i val="0"/>
        <condense val="0"/>
        <extend val="0"/>
        <color indexed="22"/>
      </font>
    </dxf>
    <dxf>
      <font>
        <b/>
        <i val="0"/>
        <condense val="0"/>
        <extend val="0"/>
        <color indexed="47"/>
      </font>
    </dxf>
    <dxf>
      <font>
        <b/>
        <i val="0"/>
        <condense val="0"/>
        <extend val="0"/>
        <color indexed="22"/>
      </font>
    </dxf>
    <dxf>
      <fill>
        <patternFill>
          <bgColor theme="9" tint="-9.9948118533890809E-2"/>
        </patternFill>
      </fill>
    </dxf>
    <dxf>
      <fill>
        <patternFill>
          <bgColor theme="9" tint="-9.9948118533890809E-2"/>
        </patternFill>
      </fill>
    </dxf>
    <dxf>
      <fill>
        <patternFill>
          <bgColor theme="9" tint="-9.9948118533890809E-2"/>
        </patternFill>
      </fill>
    </dxf>
    <dxf>
      <fill>
        <patternFill>
          <bgColor theme="9" tint="-9.9948118533890809E-2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strike val="0"/>
        <u val="none"/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strike val="0"/>
        <u val="none"/>
        <color rgb="FFFFFFFF"/>
      </font>
      <fill>
        <patternFill patternType="none">
          <bgColor auto="1"/>
        </patternFill>
      </fill>
    </dxf>
    <dxf>
      <font>
        <color rgb="FF646363"/>
      </font>
      <fill>
        <patternFill patternType="solid">
          <fgColor auto="1"/>
          <bgColor rgb="FFE2EDF0"/>
        </patternFill>
      </fill>
    </dxf>
    <dxf>
      <font>
        <color rgb="FF646363"/>
      </font>
      <fill>
        <patternFill patternType="solid">
          <fgColor auto="1"/>
          <bgColor rgb="FFE2EDF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2E193"/>
      <rgbColor rgb="00333333"/>
      <rgbColor rgb="00509D3D"/>
      <rgbColor rgb="00B65F37"/>
      <rgbColor rgb="009A7790"/>
      <rgbColor rgb="008B375C"/>
      <rgbColor rgb="00648948"/>
      <rgbColor rgb="00353C72"/>
      <rgbColor rgb="008BC067"/>
      <rgbColor rgb="00F69F2B"/>
      <rgbColor rgb="00B9B1D2"/>
      <rgbColor rgb="00D34C8A"/>
      <rgbColor rgb="00008B7C"/>
      <rgbColor rgb="000098CE"/>
      <rgbColor rgb="00808080"/>
      <rgbColor rgb="00FFFF00"/>
      <rgbColor rgb="00FFD93B"/>
      <rgbColor rgb="004FB4A6"/>
      <rgbColor rgb="00AFCB34"/>
      <rgbColor rgb="000098CE"/>
      <rgbColor rgb="00D34C8A"/>
      <rgbColor rgb="00F69F2B"/>
      <rgbColor rgb="009A7790"/>
      <rgbColor rgb="00CCC3BE"/>
      <rgbColor rgb="00876725"/>
      <rgbColor rgb="00006365"/>
      <rgbColor rgb="00406736"/>
      <rgbColor rgb="00353C72"/>
      <rgbColor rgb="008B375C"/>
      <rgbColor rgb="00B65F37"/>
      <rgbColor rgb="006A3362"/>
      <rgbColor rgb="009B908B"/>
      <rgbColor rgb="006A3362"/>
      <rgbColor rgb="002D2244"/>
      <rgbColor rgb="007D3C23"/>
      <rgbColor rgb="0047254E"/>
      <rgbColor rgb="00463847"/>
      <rgbColor rgb="00004D29"/>
      <rgbColor rgb="000C4239"/>
      <rgbColor rgb="0042401C"/>
      <rgbColor rgb="00715F89"/>
      <rgbColor rgb="00006BA8"/>
      <rgbColor rgb="00A22D7A"/>
      <rgbColor rgb="00876725"/>
      <rgbColor rgb="00C1A745"/>
      <rgbColor rgb="00FFD93B"/>
      <rgbColor rgb="004FB4A6"/>
      <rgbColor rgb="00FF0000"/>
      <rgbColor rgb="00BACFE7"/>
      <rgbColor rgb="00EC6A46"/>
      <rgbColor rgb="00FCC289"/>
      <rgbColor rgb="00D5A9CA"/>
      <rgbColor rgb="00FFF9AC"/>
      <rgbColor rgb="00006365"/>
      <rgbColor rgb="00AED6BC"/>
      <rgbColor rgb="00FFFFFF"/>
    </indexedColors>
    <mruColors>
      <color rgb="FF16519F"/>
      <color rgb="FFE3E3E3"/>
      <color rgb="FFFFFFFF"/>
      <color rgb="FFFAFAFA"/>
      <color rgb="FF268989"/>
      <color rgb="FF007382"/>
      <color rgb="FF636364"/>
      <color rgb="FF33B7B7"/>
      <color rgb="FFB6E0E2"/>
      <color rgb="FFD4F1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4"/>
    </mc:Choice>
    <mc:Fallback>
      <c:style val="14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22638888888888889"/>
          <c:y val="8.5648148148148154E-2"/>
          <c:w val="0.51388888888888884"/>
          <c:h val="0.85648148148148151"/>
        </c:manualLayout>
      </c:layout>
      <c:doughnutChart>
        <c:varyColors val="1"/>
        <c:ser>
          <c:idx val="0"/>
          <c:order val="0"/>
          <c:explosion val="1"/>
          <c:dPt>
            <c:idx val="0"/>
            <c:bubble3D val="0"/>
            <c:spPr>
              <a:solidFill>
                <a:srgbClr val="D4F1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FB8-450E-BBB7-667172E8B659}"/>
              </c:ext>
            </c:extLst>
          </c:dPt>
          <c:dPt>
            <c:idx val="1"/>
            <c:bubble3D val="0"/>
            <c:spPr>
              <a:solidFill>
                <a:srgbClr val="B6E0E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FB8-450E-BBB7-667172E8B659}"/>
              </c:ext>
            </c:extLst>
          </c:dPt>
          <c:dPt>
            <c:idx val="2"/>
            <c:bubble3D val="0"/>
            <c:spPr>
              <a:solidFill>
                <a:srgbClr val="33B7B7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FB8-450E-BBB7-667172E8B659}"/>
              </c:ext>
            </c:extLst>
          </c:dPt>
          <c:dPt>
            <c:idx val="3"/>
            <c:bubble3D val="0"/>
            <c:spPr>
              <a:solidFill>
                <a:srgbClr val="268989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FB8-450E-BBB7-667172E8B659}"/>
              </c:ext>
            </c:extLst>
          </c:dPt>
          <c:dLbls>
            <c:dLbl>
              <c:idx val="2"/>
              <c:spPr/>
              <c:txPr>
                <a:bodyPr/>
                <a:lstStyle/>
                <a:p>
                  <a:pPr>
                    <a:defRPr sz="800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8.3333333333333835E-3"/>
                  <c:y val="-2.3148148148148147E-2"/>
                </c:manualLayout>
              </c:layout>
              <c:spPr/>
              <c:txPr>
                <a:bodyPr/>
                <a:lstStyle/>
                <a:p>
                  <a:pPr>
                    <a:defRPr sz="800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FB8-450E-BBB7-667172E8B65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4"/>
              <c:pt idx="0">
                <c:v>Suivi</c:v>
              </c:pt>
              <c:pt idx="1">
                <c:v>Guidé</c:v>
              </c:pt>
              <c:pt idx="2">
                <c:v>Renforcé</c:v>
              </c:pt>
              <c:pt idx="3">
                <c:v>Global</c:v>
              </c:pt>
            </c:strLit>
          </c:cat>
          <c:val>
            <c:numRef>
              <c:f>Alim!$L$30:$O$30</c:f>
              <c:numCache>
                <c:formatCode>General</c:formatCode>
                <c:ptCount val="4"/>
                <c:pt idx="0">
                  <c:v>0.19608636703968271</c:v>
                </c:pt>
                <c:pt idx="1">
                  <c:v>0.53080114130764722</c:v>
                </c:pt>
                <c:pt idx="2">
                  <c:v>0.21660562154724083</c:v>
                </c:pt>
                <c:pt idx="3">
                  <c:v>2.1680798105914969E-2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FB8-450E-BBB7-667172E8B6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41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4"/>
    </mc:Choice>
    <mc:Fallback>
      <c:style val="14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2638888888888889"/>
          <c:y val="8.5648148148148154E-2"/>
          <c:w val="0.51388888888888884"/>
          <c:h val="0.85648148148148151"/>
        </c:manualLayout>
      </c:layout>
      <c:doughnutChart>
        <c:varyColors val="1"/>
        <c:ser>
          <c:idx val="0"/>
          <c:order val="0"/>
          <c:tx>
            <c:strRef>
              <c:f>Alim!$A$29</c:f>
              <c:strCache>
                <c:ptCount val="1"/>
                <c:pt idx="0">
                  <c:v>Demandeurs d'emploi allocataires du RSA</c:v>
                </c:pt>
              </c:strCache>
            </c:strRef>
          </c:tx>
          <c:explosion val="1"/>
          <c:dPt>
            <c:idx val="0"/>
            <c:bubble3D val="0"/>
            <c:spPr>
              <a:solidFill>
                <a:srgbClr val="33B7B7">
                  <a:lumMod val="20000"/>
                  <a:lumOff val="8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D09-4B82-8DDD-2181C93BBA4B}"/>
              </c:ext>
            </c:extLst>
          </c:dPt>
          <c:dPt>
            <c:idx val="1"/>
            <c:bubble3D val="0"/>
            <c:spPr>
              <a:solidFill>
                <a:srgbClr val="B6E0E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D09-4B82-8DDD-2181C93BBA4B}"/>
              </c:ext>
            </c:extLst>
          </c:dPt>
          <c:dPt>
            <c:idx val="2"/>
            <c:bubble3D val="0"/>
            <c:spPr>
              <a:solidFill>
                <a:srgbClr val="33B7B7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D09-4B82-8DDD-2181C93BBA4B}"/>
              </c:ext>
            </c:extLst>
          </c:dPt>
          <c:dPt>
            <c:idx val="3"/>
            <c:bubble3D val="0"/>
            <c:spPr>
              <a:solidFill>
                <a:srgbClr val="268989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D09-4B82-8DDD-2181C93BBA4B}"/>
              </c:ext>
            </c:extLst>
          </c:dPt>
          <c:dLbls>
            <c:dLbl>
              <c:idx val="0"/>
              <c:layout>
                <c:manualLayout>
                  <c:x val="0"/>
                  <c:y val="8.830022075055187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D09-4B82-8DDD-2181C93BBA4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spPr/>
              <c:txPr>
                <a:bodyPr/>
                <a:lstStyle/>
                <a:p>
                  <a:pPr>
                    <a:defRPr sz="800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8.3333333333333835E-3"/>
                  <c:y val="-2.3148148148148147E-2"/>
                </c:manualLayout>
              </c:layout>
              <c:spPr/>
              <c:txPr>
                <a:bodyPr/>
                <a:lstStyle/>
                <a:p>
                  <a:pPr>
                    <a:defRPr sz="800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D09-4B82-8DDD-2181C93BBA4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4"/>
              <c:pt idx="0">
                <c:v>Suivi</c:v>
              </c:pt>
              <c:pt idx="1">
                <c:v>Guidé</c:v>
              </c:pt>
              <c:pt idx="2">
                <c:v>Renforcé</c:v>
              </c:pt>
              <c:pt idx="3">
                <c:v>Global</c:v>
              </c:pt>
            </c:strLit>
          </c:cat>
          <c:val>
            <c:numRef>
              <c:f>Alim!$L$29:$O$29</c:f>
              <c:numCache>
                <c:formatCode>General</c:formatCode>
                <c:ptCount val="4"/>
                <c:pt idx="0">
                  <c:v>5.4470173286305781E-2</c:v>
                </c:pt>
                <c:pt idx="1">
                  <c:v>0.51949087563257168</c:v>
                </c:pt>
                <c:pt idx="2">
                  <c:v>0.33234166538874405</c:v>
                </c:pt>
                <c:pt idx="3">
                  <c:v>7.2258856003680413E-2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D09-4B82-8DDD-2181C93BBA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41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23970122782271264"/>
          <c:y val="4.1299904745762818E-2"/>
          <c:w val="0.66354896114176209"/>
          <c:h val="0.9011239871828102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B7B7"/>
            </a:solidFill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8D75-4065-9C3A-F0BD5A3488E6}"/>
              </c:ext>
            </c:extLst>
          </c:dPt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8D75-4065-9C3A-F0BD5A3488E6}"/>
              </c:ext>
            </c:extLst>
          </c:dPt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8D75-4065-9C3A-F0BD5A3488E6}"/>
              </c:ext>
            </c:extLst>
          </c:dPt>
          <c:dPt>
            <c:idx val="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8D75-4065-9C3A-F0BD5A3488E6}"/>
              </c:ext>
            </c:extLst>
          </c:dPt>
          <c:dPt>
            <c:idx val="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8D75-4065-9C3A-F0BD5A3488E6}"/>
              </c:ext>
            </c:extLst>
          </c:dPt>
          <c:dPt>
            <c:idx val="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8D75-4065-9C3A-F0BD5A3488E6}"/>
              </c:ext>
            </c:extLst>
          </c:dPt>
          <c:dPt>
            <c:idx val="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8D75-4065-9C3A-F0BD5A3488E6}"/>
              </c:ext>
            </c:extLst>
          </c:dPt>
          <c:dPt>
            <c:idx val="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8D75-4065-9C3A-F0BD5A3488E6}"/>
              </c:ext>
            </c:extLst>
          </c:dPt>
          <c:dPt>
            <c:idx val="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8D75-4065-9C3A-F0BD5A3488E6}"/>
              </c:ext>
            </c:extLst>
          </c:dPt>
          <c:dPt>
            <c:idx val="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8D75-4065-9C3A-F0BD5A3488E6}"/>
              </c:ext>
            </c:extLst>
          </c:dPt>
          <c:dLbls>
            <c:dLbl>
              <c:idx val="0"/>
              <c:numFmt formatCode="0%" sourceLinked="0"/>
              <c:spPr/>
              <c:txPr>
                <a:bodyPr/>
                <a:lstStyle/>
                <a:p>
                  <a:pPr>
                    <a:defRPr sz="1400" b="1">
                      <a:solidFill>
                        <a:srgbClr val="33B7B7"/>
                      </a:solidFill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numFmt formatCode="0%" sourceLinked="0"/>
              <c:spPr/>
              <c:txPr>
                <a:bodyPr/>
                <a:lstStyle/>
                <a:p>
                  <a:pPr>
                    <a:defRPr sz="1400" b="1">
                      <a:solidFill>
                        <a:srgbClr val="33B7B7"/>
                      </a:solidFill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numFmt formatCode="0%" sourceLinked="0"/>
              <c:spPr/>
              <c:txPr>
                <a:bodyPr/>
                <a:lstStyle/>
                <a:p>
                  <a:pPr>
                    <a:defRPr sz="1400" b="1">
                      <a:solidFill>
                        <a:srgbClr val="33B7B7"/>
                      </a:solidFill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numFmt formatCode="0%" sourceLinked="0"/>
              <c:spPr/>
              <c:txPr>
                <a:bodyPr/>
                <a:lstStyle/>
                <a:p>
                  <a:pPr>
                    <a:defRPr sz="1400" b="1">
                      <a:solidFill>
                        <a:srgbClr val="33B7B7"/>
                      </a:solidFill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numFmt formatCode="0%" sourceLinked="0"/>
              <c:spPr/>
              <c:txPr>
                <a:bodyPr/>
                <a:lstStyle/>
                <a:p>
                  <a:pPr>
                    <a:defRPr sz="1400" b="1">
                      <a:solidFill>
                        <a:srgbClr val="33B7B7"/>
                      </a:solidFill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numFmt formatCode="0%" sourceLinked="0"/>
              <c:spPr/>
              <c:txPr>
                <a:bodyPr/>
                <a:lstStyle/>
                <a:p>
                  <a:pPr>
                    <a:defRPr sz="1400" b="1">
                      <a:solidFill>
                        <a:srgbClr val="33B7B7"/>
                      </a:solidFill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numFmt formatCode="0%" sourceLinked="0"/>
              <c:spPr/>
              <c:txPr>
                <a:bodyPr/>
                <a:lstStyle/>
                <a:p>
                  <a:pPr>
                    <a:defRPr sz="1400" b="1">
                      <a:solidFill>
                        <a:srgbClr val="33B7B7"/>
                      </a:solidFill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numFmt formatCode="0%" sourceLinked="0"/>
              <c:spPr/>
              <c:txPr>
                <a:bodyPr/>
                <a:lstStyle/>
                <a:p>
                  <a:pPr>
                    <a:defRPr sz="1400" b="1">
                      <a:solidFill>
                        <a:srgbClr val="33B7B7"/>
                      </a:solidFill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numFmt formatCode="0%" sourceLinked="0"/>
              <c:spPr/>
              <c:txPr>
                <a:bodyPr/>
                <a:lstStyle/>
                <a:p>
                  <a:pPr>
                    <a:defRPr sz="1400" b="1">
                      <a:solidFill>
                        <a:srgbClr val="33B7B7"/>
                      </a:solidFill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numFmt formatCode="0%" sourceLinked="0"/>
              <c:spPr/>
              <c:txPr>
                <a:bodyPr/>
                <a:lstStyle/>
                <a:p>
                  <a:pPr>
                    <a:defRPr sz="1600" b="1">
                      <a:solidFill>
                        <a:srgbClr val="33B7B7"/>
                      </a:solidFill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numFmt formatCode="0%" sourceLinked="0"/>
              <c:spPr/>
              <c:txPr>
                <a:bodyPr/>
                <a:lstStyle/>
                <a:p>
                  <a:pPr>
                    <a:defRPr sz="1400" b="1">
                      <a:solidFill>
                        <a:srgbClr val="33B7B7"/>
                      </a:solidFill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rgbClr val="33B7B7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Alim!$A$13:$A$15</c:f>
              <c:strCache>
                <c:ptCount val="3"/>
                <c:pt idx="0">
                  <c:v>Normandie</c:v>
                </c:pt>
                <c:pt idx="1">
                  <c:v>Normandie</c:v>
                </c:pt>
                <c:pt idx="2">
                  <c:v>Normandie</c:v>
                </c:pt>
              </c:strCache>
            </c:strRef>
          </c:cat>
          <c:val>
            <c:numRef>
              <c:f>Alim!$B$13:$B$15</c:f>
              <c:numCache>
                <c:formatCode>General</c:formatCode>
                <c:ptCount val="3"/>
                <c:pt idx="0">
                  <c:v>0.13195863771576583</c:v>
                </c:pt>
                <c:pt idx="1">
                  <c:v>0.13195863771576583</c:v>
                </c:pt>
                <c:pt idx="2">
                  <c:v>0.13195863771576583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8D75-4065-9C3A-F0BD5A3488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2515440"/>
        <c:axId val="-92523056"/>
      </c:barChart>
      <c:catAx>
        <c:axId val="-9251544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solidFill>
                  <a:srgbClr val="646363"/>
                </a:solidFill>
              </a:defRPr>
            </a:pPr>
            <a:endParaRPr lang="fr-FR"/>
          </a:p>
        </c:txPr>
        <c:crossAx val="-92523056"/>
        <c:crosses val="autoZero"/>
        <c:auto val="1"/>
        <c:lblAlgn val="ctr"/>
        <c:lblOffset val="100"/>
        <c:noMultiLvlLbl val="0"/>
      </c:catAx>
      <c:valAx>
        <c:axId val="-92523056"/>
        <c:scaling>
          <c:orientation val="minMax"/>
          <c:min val="3.0000000000000006E-2"/>
        </c:scaling>
        <c:delete val="1"/>
        <c:axPos val="b"/>
        <c:numFmt formatCode="General" sourceLinked="1"/>
        <c:majorTickMark val="out"/>
        <c:minorTickMark val="none"/>
        <c:tickLblPos val="nextTo"/>
        <c:crossAx val="-9251544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449971192625313"/>
          <c:y val="0.10255443421684965"/>
          <c:w val="0.55262701918357759"/>
          <c:h val="0.82048901782014094"/>
        </c:manualLayout>
      </c:layout>
      <c:barChart>
        <c:barDir val="bar"/>
        <c:grouping val="clustered"/>
        <c:varyColors val="0"/>
        <c:ser>
          <c:idx val="0"/>
          <c:order val="0"/>
          <c:spPr>
            <a:ln>
              <a:solidFill>
                <a:schemeClr val="bg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33B7B7"/>
              </a:solidFill>
              <a:ln>
                <a:solidFill>
                  <a:schemeClr val="bg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1FD-4C31-95FE-F14239D461EB}"/>
              </c:ext>
            </c:extLst>
          </c:dPt>
          <c:dPt>
            <c:idx val="1"/>
            <c:invertIfNegative val="0"/>
            <c:bubble3D val="0"/>
            <c:spPr>
              <a:solidFill>
                <a:srgbClr val="007382"/>
              </a:solidFill>
              <a:ln>
                <a:solidFill>
                  <a:schemeClr val="bg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1FD-4C31-95FE-F14239D461EB}"/>
              </c:ext>
            </c:extLst>
          </c:dPt>
          <c:dPt>
            <c:idx val="2"/>
            <c:invertIfNegative val="0"/>
            <c:bubble3D val="0"/>
            <c:spPr>
              <a:solidFill>
                <a:srgbClr val="8CCCCE"/>
              </a:solidFill>
              <a:ln>
                <a:solidFill>
                  <a:schemeClr val="bg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1FD-4C31-95FE-F14239D461EB}"/>
              </c:ext>
            </c:extLst>
          </c:dPt>
          <c:dPt>
            <c:idx val="3"/>
            <c:invertIfNegative val="0"/>
            <c:bubble3D val="0"/>
            <c:spPr>
              <a:solidFill>
                <a:srgbClr val="646363"/>
              </a:solidFill>
              <a:ln>
                <a:solidFill>
                  <a:schemeClr val="bg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1FD-4C31-95FE-F14239D461EB}"/>
              </c:ext>
            </c:extLst>
          </c:dPt>
          <c:dPt>
            <c:idx val="4"/>
            <c:invertIfNegative val="0"/>
            <c:bubble3D val="0"/>
            <c:spPr>
              <a:solidFill>
                <a:srgbClr val="D4F1F0"/>
              </a:solidFill>
              <a:ln>
                <a:solidFill>
                  <a:schemeClr val="bg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1FD-4C31-95FE-F14239D461EB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E10C27B3-382E-41C1-8D79-7BF211FD7BA9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3BFE88FB-3CA3-4E9A-A8CA-9CC58A89BCAF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EE73ED3D-E86B-40AB-873A-1F477687076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D2B0B65C-2D78-40C1-965B-43F74E45056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815C2561-2ADE-4CB0-A122-2EDB9CCCE5CD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>
                      <a:solidFill>
                        <a:schemeClr val="bg1">
                          <a:lumMod val="10000"/>
                        </a:schemeClr>
                      </a:solidFill>
                    </a:ln>
                  </c:spPr>
                </c15:leaderLines>
              </c:ext>
            </c:extLst>
          </c:dLbls>
          <c:cat>
            <c:strRef>
              <c:f>(Profil!$E$28:$E$30,Profil!$E$32:$E$33)</c:f>
              <c:strCache>
                <c:ptCount val="5"/>
                <c:pt idx="0">
                  <c:v>Catégorie A</c:v>
                </c:pt>
                <c:pt idx="1">
                  <c:v>Catégorie B</c:v>
                </c:pt>
                <c:pt idx="2">
                  <c:v>Catégorie C</c:v>
                </c:pt>
                <c:pt idx="3">
                  <c:v>Catégorie D</c:v>
                </c:pt>
                <c:pt idx="4">
                  <c:v>Catégorie E</c:v>
                </c:pt>
              </c:strCache>
            </c:strRef>
          </c:cat>
          <c:val>
            <c:numRef>
              <c:f>(Alim!$O$3:$O$5,Alim!$O$7:$O$8)</c:f>
              <c:numCache>
                <c:formatCode>0%</c:formatCode>
                <c:ptCount val="5"/>
                <c:pt idx="0">
                  <c:v>0.73453899108452769</c:v>
                </c:pt>
                <c:pt idx="1">
                  <c:v>0.11987924613474778</c:v>
                </c:pt>
                <c:pt idx="2">
                  <c:v>6.5483579731407296E-2</c:v>
                </c:pt>
                <c:pt idx="3">
                  <c:v>5.0925403453334836E-2</c:v>
                </c:pt>
                <c:pt idx="4">
                  <c:v>2.9172779595982395E-2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1FD-4C31-95FE-F14239D461EB}"/>
            </c:ext>
            <c:ext xmlns:c15="http://schemas.microsoft.com/office/drawing/2012/chart" uri="{02D57815-91ED-43cb-92C2-25804820EDAC}">
              <c15:datalabelsRange>
                <c15:f>(Alim!$O$3:$O$5,Alim!$O$7:$O$8)</c15:f>
                <c15:dlblRangeCache>
                  <c:ptCount val="5"/>
                  <c:pt idx="0">
                    <c:v>73%</c:v>
                  </c:pt>
                  <c:pt idx="1">
                    <c:v>12%</c:v>
                  </c:pt>
                  <c:pt idx="2">
                    <c:v>7%</c:v>
                  </c:pt>
                  <c:pt idx="3">
                    <c:v>5%</c:v>
                  </c:pt>
                  <c:pt idx="4">
                    <c:v>3%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290591392"/>
        <c:axId val="-290595744"/>
      </c:barChart>
      <c:catAx>
        <c:axId val="-2905913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16519F"/>
                </a:solidFill>
              </a:defRPr>
            </a:pPr>
            <a:endParaRPr lang="fr-FR"/>
          </a:p>
        </c:txPr>
        <c:crossAx val="-290595744"/>
        <c:crosses val="autoZero"/>
        <c:auto val="1"/>
        <c:lblAlgn val="ctr"/>
        <c:lblOffset val="100"/>
        <c:noMultiLvlLbl val="0"/>
      </c:catAx>
      <c:valAx>
        <c:axId val="-290595744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-29059139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969709482517218"/>
          <c:y val="4.2216184264991109E-2"/>
          <c:w val="0.56258029947213539"/>
          <c:h val="0.6902554873646555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Alim!$D$28</c:f>
              <c:strCache>
                <c:ptCount val="1"/>
                <c:pt idx="0">
                  <c:v>Moins de 30 ans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B6E0E2"/>
              </a:solidFill>
              <a:ln>
                <a:solidFill>
                  <a:schemeClr val="bg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50C-4364-93AA-E2656DDE9F02}"/>
              </c:ext>
            </c:extLst>
          </c:dPt>
          <c:dPt>
            <c:idx val="1"/>
            <c:invertIfNegative val="0"/>
            <c:bubble3D val="0"/>
            <c:spPr>
              <a:solidFill>
                <a:srgbClr val="A5D9C9"/>
              </a:solidFill>
              <a:ln>
                <a:solidFill>
                  <a:schemeClr val="bg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50C-4364-93AA-E2656DDE9F02}"/>
              </c:ext>
            </c:extLst>
          </c:dPt>
          <c:dLbls>
            <c:dLbl>
              <c:idx val="0"/>
              <c:layout>
                <c:manualLayout>
                  <c:x val="-0.18561983549524666"/>
                  <c:y val="-2.110836553567064E-2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B6E0E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50C-4364-93AA-E2656DDE9F02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dLbl>
              <c:idx val="1"/>
              <c:layout>
                <c:manualLayout>
                  <c:x val="0.18519666054401418"/>
                  <c:y val="-2.8144122843327405E-2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A5D9C9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50C-4364-93AA-E2656DDE9F02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Alim!$A$29:$A$30</c:f>
              <c:strCache>
                <c:ptCount val="2"/>
                <c:pt idx="0">
                  <c:v>Demandeurs d'emploi allocataires du RSA</c:v>
                </c:pt>
                <c:pt idx="1">
                  <c:v>Ensemble des demandeurs d'emploi de la région</c:v>
                </c:pt>
              </c:strCache>
            </c:strRef>
          </c:cat>
          <c:val>
            <c:numRef>
              <c:f>Alim!$D$29:$D$30</c:f>
              <c:numCache>
                <c:formatCode>General</c:formatCode>
                <c:ptCount val="2"/>
                <c:pt idx="0">
                  <c:v>0.21223738690384911</c:v>
                </c:pt>
                <c:pt idx="1">
                  <c:v>0.2869660238379505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50C-4364-93AA-E2656DDE9F02}"/>
            </c:ext>
          </c:extLst>
        </c:ser>
        <c:ser>
          <c:idx val="1"/>
          <c:order val="1"/>
          <c:tx>
            <c:strRef>
              <c:f>Alim!$E$28</c:f>
              <c:strCache>
                <c:ptCount val="1"/>
                <c:pt idx="0">
                  <c:v>De 30 à 49 ans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5FC5C5"/>
              </a:solidFill>
              <a:ln>
                <a:solidFill>
                  <a:schemeClr val="bg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850C-4364-93AA-E2656DDE9F02}"/>
              </c:ext>
            </c:extLst>
          </c:dPt>
          <c:dPt>
            <c:idx val="1"/>
            <c:invertIfNegative val="0"/>
            <c:bubble3D val="0"/>
            <c:spPr>
              <a:solidFill>
                <a:srgbClr val="007382"/>
              </a:solidFill>
              <a:ln>
                <a:solidFill>
                  <a:schemeClr val="bg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850C-4364-93AA-E2656DDE9F02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FFFFFF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Alim!$A$29:$A$30</c:f>
              <c:strCache>
                <c:ptCount val="2"/>
                <c:pt idx="0">
                  <c:v>Demandeurs d'emploi allocataires du RSA</c:v>
                </c:pt>
                <c:pt idx="1">
                  <c:v>Ensemble des demandeurs d'emploi de la région</c:v>
                </c:pt>
              </c:strCache>
            </c:strRef>
          </c:cat>
          <c:val>
            <c:numRef>
              <c:f>Alim!$E$29:$E$30</c:f>
              <c:numCache>
                <c:formatCode>General</c:formatCode>
                <c:ptCount val="2"/>
                <c:pt idx="0">
                  <c:v>0.55973010274497781</c:v>
                </c:pt>
                <c:pt idx="1">
                  <c:v>0.45495274905396926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850C-4364-93AA-E2656DDE9F02}"/>
            </c:ext>
          </c:extLst>
        </c:ser>
        <c:ser>
          <c:idx val="2"/>
          <c:order val="2"/>
          <c:tx>
            <c:strRef>
              <c:f>Alim!$F$28</c:f>
              <c:strCache>
                <c:ptCount val="1"/>
                <c:pt idx="0">
                  <c:v>De 50  à 55 ans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33B7B7"/>
              </a:solidFill>
              <a:ln>
                <a:solidFill>
                  <a:schemeClr val="bg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850C-4364-93AA-E2656DDE9F02}"/>
              </c:ext>
            </c:extLst>
          </c:dPt>
          <c:dPt>
            <c:idx val="1"/>
            <c:invertIfNegative val="0"/>
            <c:bubble3D val="0"/>
            <c:spPr>
              <a:solidFill>
                <a:srgbClr val="00443D"/>
              </a:solidFill>
              <a:ln>
                <a:solidFill>
                  <a:schemeClr val="bg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850C-4364-93AA-E2656DDE9F02}"/>
              </c:ext>
            </c:extLst>
          </c:dPt>
          <c:dLbls>
            <c:dLbl>
              <c:idx val="0"/>
              <c:layout>
                <c:manualLayout>
                  <c:x val="-0.18324291742013263"/>
                  <c:y val="-7.0175399820196259E-3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33B7B7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850C-4364-93AA-E2656DDE9F0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8083182640144674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00443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850C-4364-93AA-E2656DDE9F0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Alim!$A$29:$A$30</c:f>
              <c:strCache>
                <c:ptCount val="2"/>
                <c:pt idx="0">
                  <c:v>Demandeurs d'emploi allocataires du RSA</c:v>
                </c:pt>
                <c:pt idx="1">
                  <c:v>Ensemble des demandeurs d'emploi de la région</c:v>
                </c:pt>
              </c:strCache>
            </c:strRef>
          </c:cat>
          <c:val>
            <c:numRef>
              <c:f>Alim!$F$29:$F$30</c:f>
              <c:numCache>
                <c:formatCode>General</c:formatCode>
                <c:ptCount val="2"/>
                <c:pt idx="0">
                  <c:v>0.11489035424014722</c:v>
                </c:pt>
                <c:pt idx="1">
                  <c:v>0.11897525143169355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850C-4364-93AA-E2656DDE9F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-290595200"/>
        <c:axId val="-290594656"/>
      </c:barChart>
      <c:catAx>
        <c:axId val="-290595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1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0594656"/>
        <c:crosses val="autoZero"/>
        <c:auto val="1"/>
        <c:lblAlgn val="ctr"/>
        <c:lblOffset val="100"/>
        <c:noMultiLvlLbl val="0"/>
      </c:catAx>
      <c:valAx>
        <c:axId val="-290594656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-290595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628835356619384"/>
          <c:y val="0.2677478295982233"/>
          <c:w val="0.67792237970253721"/>
          <c:h val="0.72727639814253986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Alim!$A$30</c:f>
              <c:strCache>
                <c:ptCount val="1"/>
                <c:pt idx="0">
                  <c:v>Ensemble des demandeurs d'emploi de la région</c:v>
                </c:pt>
              </c:strCache>
            </c:strRef>
          </c:tx>
          <c:spPr>
            <a:solidFill>
              <a:srgbClr val="007382"/>
            </a:solidFill>
            <a:ln>
              <a:solidFill>
                <a:schemeClr val="bg1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DD13-40EB-87B0-8C6EEC0CC4DF}"/>
              </c:ext>
            </c:extLst>
          </c:dPt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DD13-40EB-87B0-8C6EEC0CC4DF}"/>
              </c:ext>
            </c:extLst>
          </c:dPt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DD13-40EB-87B0-8C6EEC0CC4DF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solidFill>
                      <a:srgbClr val="FAFAFA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Alim!$S$28:$T$28</c:f>
              <c:strCache>
                <c:ptCount val="2"/>
                <c:pt idx="0">
                  <c:v>DETLD</c:v>
                </c:pt>
                <c:pt idx="1">
                  <c:v>DELD</c:v>
                </c:pt>
              </c:strCache>
            </c:strRef>
          </c:cat>
          <c:val>
            <c:numRef>
              <c:f>Alim!$S$30:$T$30</c:f>
              <c:numCache>
                <c:formatCode>General</c:formatCode>
                <c:ptCount val="2"/>
                <c:pt idx="0">
                  <c:v>7.4359026246028692E-2</c:v>
                </c:pt>
                <c:pt idx="1">
                  <c:v>0.16742011858267397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D13-40EB-87B0-8C6EEC0CC4DF}"/>
            </c:ext>
          </c:extLst>
        </c:ser>
        <c:ser>
          <c:idx val="0"/>
          <c:order val="1"/>
          <c:tx>
            <c:strRef>
              <c:f>Alim!$A$29</c:f>
              <c:strCache>
                <c:ptCount val="1"/>
                <c:pt idx="0">
                  <c:v>Demandeurs d'emploi allocataires du RSA</c:v>
                </c:pt>
              </c:strCache>
            </c:strRef>
          </c:tx>
          <c:spPr>
            <a:solidFill>
              <a:srgbClr val="5FC5C5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DD13-40EB-87B0-8C6EEC0CC4DF}"/>
              </c:ext>
            </c:extLst>
          </c:dPt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DD13-40EB-87B0-8C6EEC0CC4DF}"/>
              </c:ext>
            </c:extLst>
          </c:dPt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DD13-40EB-87B0-8C6EEC0CC4DF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rgbClr val="33B7B7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Alim!$S$28:$T$28</c:f>
              <c:strCache>
                <c:ptCount val="2"/>
                <c:pt idx="0">
                  <c:v>DETLD</c:v>
                </c:pt>
                <c:pt idx="1">
                  <c:v>DELD</c:v>
                </c:pt>
              </c:strCache>
            </c:strRef>
          </c:cat>
          <c:val>
            <c:numRef>
              <c:f>Alim!$S$29:$T$29</c:f>
              <c:numCache>
                <c:formatCode>General</c:formatCode>
                <c:ptCount val="2"/>
                <c:pt idx="0">
                  <c:v>0.20634871952154576</c:v>
                </c:pt>
                <c:pt idx="1">
                  <c:v>0.37831620917037262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DD13-40EB-87B0-8C6EEC0CC4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axId val="-290587584"/>
        <c:axId val="-290594112"/>
      </c:barChart>
      <c:catAx>
        <c:axId val="-2905875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0594112"/>
        <c:crosses val="autoZero"/>
        <c:auto val="1"/>
        <c:lblAlgn val="ctr"/>
        <c:lblOffset val="100"/>
        <c:noMultiLvlLbl val="0"/>
      </c:catAx>
      <c:valAx>
        <c:axId val="-290594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290587584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t"/>
      <c:layout>
        <c:manualLayout>
          <c:xMode val="edge"/>
          <c:yMode val="edge"/>
          <c:x val="0.14446866141732284"/>
          <c:y val="2.282642359006332E-2"/>
          <c:w val="0.75059233595800512"/>
          <c:h val="0.176331852749175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1111111111111112E-2"/>
          <c:y val="0.20807401140973081"/>
          <c:w val="0.96484191300904898"/>
          <c:h val="0.5780117567948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Alim!$A$24</c:f>
              <c:strCache>
                <c:ptCount val="1"/>
                <c:pt idx="0">
                  <c:v>Demandeurs d'emploi allocataires du RSA</c:v>
                </c:pt>
              </c:strCache>
            </c:strRef>
          </c:tx>
          <c:spPr>
            <a:solidFill>
              <a:srgbClr val="33B7B7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23F0-4BFC-B20A-5F70A42A5507}"/>
              </c:ext>
            </c:extLst>
          </c:dPt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23F0-4BFC-B20A-5F70A42A5507}"/>
              </c:ext>
            </c:extLst>
          </c:dPt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23F0-4BFC-B20A-5F70A42A5507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300" b="1" i="0" u="none" strike="noStrike" kern="1200" baseline="0">
                    <a:solidFill>
                      <a:srgbClr val="33B7B7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Alim!$G$28:$J$28</c:f>
              <c:strCache>
                <c:ptCount val="4"/>
                <c:pt idx="0">
                  <c:v>Niveau 4e ou 3e</c:v>
                </c:pt>
                <c:pt idx="1">
                  <c:v>Niveau CAP/BEP</c:v>
                </c:pt>
                <c:pt idx="2">
                  <c:v>Niveau BAC</c:v>
                </c:pt>
                <c:pt idx="3">
                  <c:v>Niveau BAC+2 ou plus</c:v>
                </c:pt>
              </c:strCache>
            </c:strRef>
          </c:cat>
          <c:val>
            <c:numRef>
              <c:f>Alim!$G$29:$J$29</c:f>
              <c:numCache>
                <c:formatCode>General</c:formatCode>
                <c:ptCount val="4"/>
                <c:pt idx="0">
                  <c:v>0.24174206410059806</c:v>
                </c:pt>
                <c:pt idx="1">
                  <c:v>0.40021469099831314</c:v>
                </c:pt>
                <c:pt idx="2">
                  <c:v>0.18837601594847417</c:v>
                </c:pt>
                <c:pt idx="3">
                  <c:v>0.16948320809691764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3F0-4BFC-B20A-5F70A42A5507}"/>
            </c:ext>
          </c:extLst>
        </c:ser>
        <c:ser>
          <c:idx val="1"/>
          <c:order val="1"/>
          <c:tx>
            <c:strRef>
              <c:f>Alim!$A$30</c:f>
              <c:strCache>
                <c:ptCount val="1"/>
                <c:pt idx="0">
                  <c:v>Ensemble des demandeurs d'emploi de la région</c:v>
                </c:pt>
              </c:strCache>
            </c:strRef>
          </c:tx>
          <c:spPr>
            <a:solidFill>
              <a:srgbClr val="00738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23F0-4BFC-B20A-5F70A42A5507}"/>
              </c:ext>
            </c:extLst>
          </c:dPt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23F0-4BFC-B20A-5F70A42A5507}"/>
              </c:ext>
            </c:extLst>
          </c:dPt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23F0-4BFC-B20A-5F70A42A5507}"/>
              </c:ext>
            </c:extLst>
          </c:dPt>
          <c:dLbls>
            <c:dLbl>
              <c:idx val="9"/>
              <c:numFmt formatCode="0%" sourceLinked="0"/>
              <c:spPr/>
              <c:txPr>
                <a:bodyPr rot="-5400000" vert="horz"/>
                <a:lstStyle/>
                <a:p>
                  <a:pPr>
                    <a:defRPr sz="1000">
                      <a:solidFill>
                        <a:srgbClr val="FFFFFF"/>
                      </a:solidFill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3F0-4BFC-B20A-5F70A42A5507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00">
                    <a:solidFill>
                      <a:srgbClr val="FFFFFF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Alim!$G$28:$J$28</c:f>
              <c:strCache>
                <c:ptCount val="4"/>
                <c:pt idx="0">
                  <c:v>Niveau 4e ou 3e</c:v>
                </c:pt>
                <c:pt idx="1">
                  <c:v>Niveau CAP/BEP</c:v>
                </c:pt>
                <c:pt idx="2">
                  <c:v>Niveau BAC</c:v>
                </c:pt>
                <c:pt idx="3">
                  <c:v>Niveau BAC+2 ou plus</c:v>
                </c:pt>
              </c:strCache>
            </c:strRef>
          </c:cat>
          <c:val>
            <c:numRef>
              <c:f>Alim!$G$30:$J$30</c:f>
              <c:numCache>
                <c:formatCode>General</c:formatCode>
                <c:ptCount val="4"/>
                <c:pt idx="0">
                  <c:v>0.15850011129773156</c:v>
                </c:pt>
                <c:pt idx="1">
                  <c:v>0.34775886840560938</c:v>
                </c:pt>
                <c:pt idx="2">
                  <c:v>0.23716939514741892</c:v>
                </c:pt>
                <c:pt idx="3">
                  <c:v>0.25588360280875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3F0-4BFC-B20A-5F70A42A55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10"/>
        <c:axId val="-290593024"/>
        <c:axId val="-290591936"/>
      </c:barChart>
      <c:catAx>
        <c:axId val="-290593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0591936"/>
        <c:crosses val="autoZero"/>
        <c:auto val="1"/>
        <c:lblAlgn val="ctr"/>
        <c:lblOffset val="100"/>
        <c:noMultiLvlLbl val="0"/>
      </c:catAx>
      <c:valAx>
        <c:axId val="-29059193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290593024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t"/>
      <c:layout>
        <c:manualLayout>
          <c:xMode val="edge"/>
          <c:yMode val="edge"/>
          <c:x val="2.2162794868032801E-2"/>
          <c:y val="7.8319342313615727E-3"/>
          <c:w val="0.7191267965532302"/>
          <c:h val="0.162272109263332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73317585301837"/>
          <c:y val="0"/>
          <c:w val="0.75035958005249348"/>
          <c:h val="1"/>
        </c:manualLayout>
      </c:layout>
      <c:doughnutChart>
        <c:varyColors val="1"/>
        <c:ser>
          <c:idx val="0"/>
          <c:order val="0"/>
          <c:explosion val="15"/>
          <c:dPt>
            <c:idx val="0"/>
            <c:bubble3D val="0"/>
            <c:explosion val="0"/>
            <c:spPr>
              <a:solidFill>
                <a:srgbClr val="33B7B7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6BF-4E3D-B7C3-3E3BAF0F52D7}"/>
              </c:ext>
            </c:extLst>
          </c:dPt>
          <c:dPt>
            <c:idx val="1"/>
            <c:bubble3D val="0"/>
            <c:spPr>
              <a:solidFill>
                <a:srgbClr val="B6E0E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6BF-4E3D-B7C3-3E3BAF0F52D7}"/>
              </c:ext>
            </c:extLst>
          </c:dPt>
          <c:dLbls>
            <c:dLbl>
              <c:idx val="0"/>
              <c:layout>
                <c:manualLayout>
                  <c:x val="-5.6684646702626742E-3"/>
                  <c:y val="0.33389417308405506"/>
                </c:manualLayout>
              </c:layout>
              <c:numFmt formatCode="0%" sourceLinked="0"/>
              <c:spPr>
                <a:solidFill>
                  <a:srgbClr val="33B7B7"/>
                </a:solidFill>
              </c:spPr>
              <c:txPr>
                <a:bodyPr anchor="t" anchorCtr="1"/>
                <a:lstStyle/>
                <a:p>
                  <a:pPr>
                    <a:defRPr sz="1000" b="1">
                      <a:solidFill>
                        <a:srgbClr val="FFFFFF"/>
                      </a:solidFill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6BF-4E3D-B7C3-3E3BAF0F52D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solidFill>
                <a:srgbClr val="33B7B7"/>
              </a:solidFill>
              <a:ln>
                <a:noFill/>
              </a:ln>
              <a:effectLst/>
            </c:spPr>
            <c:txPr>
              <a:bodyPr anchor="t" anchorCtr="1"/>
              <a:lstStyle/>
              <a:p>
                <a:pPr>
                  <a:defRPr sz="1000">
                    <a:solidFill>
                      <a:srgbClr val="FFFFFF"/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BOE</c:v>
              </c:pt>
              <c:pt idx="1">
                <c:v>Non BOE</c:v>
              </c:pt>
            </c:strLit>
          </c:cat>
          <c:val>
            <c:numRef>
              <c:f>Alim!$P$29:$Q$29</c:f>
              <c:numCache>
                <c:formatCode>General</c:formatCode>
                <c:ptCount val="2"/>
                <c:pt idx="0">
                  <c:v>6.3885907069467868E-2</c:v>
                </c:pt>
                <c:pt idx="1">
                  <c:v>0.93611409293053216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6BF-4E3D-B7C3-3E3BAF0F5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80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73317585301837"/>
          <c:y val="0"/>
          <c:w val="0.75035958005249348"/>
          <c:h val="1"/>
        </c:manualLayout>
      </c:layout>
      <c:doughnutChart>
        <c:varyColors val="1"/>
        <c:ser>
          <c:idx val="0"/>
          <c:order val="0"/>
          <c:explosion val="15"/>
          <c:dPt>
            <c:idx val="0"/>
            <c:bubble3D val="0"/>
            <c:explosion val="0"/>
            <c:spPr>
              <a:solidFill>
                <a:srgbClr val="00738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5AF-4FDE-AAC2-5A07E533FB09}"/>
              </c:ext>
            </c:extLst>
          </c:dPt>
          <c:dPt>
            <c:idx val="1"/>
            <c:bubble3D val="0"/>
            <c:spPr>
              <a:solidFill>
                <a:srgbClr val="A5D9C9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5AF-4FDE-AAC2-5A07E533FB09}"/>
              </c:ext>
            </c:extLst>
          </c:dPt>
          <c:dLbls>
            <c:dLbl>
              <c:idx val="0"/>
              <c:layout>
                <c:manualLayout>
                  <c:x val="-6.2061385183994858E-2"/>
                  <c:y val="0.33389386488305894"/>
                </c:manualLayout>
              </c:layout>
              <c:numFmt formatCode="0%" sourceLinked="0"/>
              <c:spPr>
                <a:solidFill>
                  <a:srgbClr val="007382"/>
                </a:solidFill>
              </c:spPr>
              <c:txPr>
                <a:bodyPr anchor="t" anchorCtr="1"/>
                <a:lstStyle/>
                <a:p>
                  <a:pPr>
                    <a:defRPr b="1">
                      <a:solidFill>
                        <a:srgbClr val="FFFFFF"/>
                      </a:solidFill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5AF-4FDE-AAC2-5A07E533FB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solidFill>
                <a:srgbClr val="007382"/>
              </a:solidFill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BOE</c:v>
              </c:pt>
              <c:pt idx="1">
                <c:v>Non BOE</c:v>
              </c:pt>
            </c:strLit>
          </c:cat>
          <c:val>
            <c:numRef>
              <c:f>Alim!$P$30:$Q$30</c:f>
              <c:numCache>
                <c:formatCode>General</c:formatCode>
                <c:ptCount val="2"/>
                <c:pt idx="0">
                  <c:v>8.6140397029362367E-2</c:v>
                </c:pt>
                <c:pt idx="1">
                  <c:v>0.91385960297063762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5AF-4FDE-AAC2-5A07E533FB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80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Alim!$A$19</c:f>
              <c:strCache>
                <c:ptCount val="1"/>
                <c:pt idx="0">
                  <c:v>Demandeurs d'emploi allocataires du RSA</c:v>
                </c:pt>
              </c:strCache>
            </c:strRef>
          </c:tx>
          <c:spPr>
            <a:solidFill>
              <a:srgbClr val="33B7B7"/>
            </a:solidFill>
            <a:ln>
              <a:solidFill>
                <a:schemeClr val="bg1"/>
              </a:solidFill>
            </a:ln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rgbClr val="33B7B7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Alim!$G$18:$J$18</c:f>
              <c:strCache>
                <c:ptCount val="4"/>
                <c:pt idx="0">
                  <c:v>Cat.A</c:v>
                </c:pt>
                <c:pt idx="1">
                  <c:v>Moins de 30 ans</c:v>
                </c:pt>
                <c:pt idx="2">
                  <c:v>De 30 à 49 ans</c:v>
                </c:pt>
                <c:pt idx="3">
                  <c:v>Niveau CAP/BEP ou infra</c:v>
                </c:pt>
              </c:strCache>
            </c:strRef>
          </c:cat>
          <c:val>
            <c:numRef>
              <c:f>Alim!$G$19:$J$19</c:f>
              <c:numCache>
                <c:formatCode>General</c:formatCode>
                <c:ptCount val="4"/>
                <c:pt idx="0">
                  <c:v>0.79849716301180795</c:v>
                </c:pt>
                <c:pt idx="1">
                  <c:v>0.21223738690384911</c:v>
                </c:pt>
                <c:pt idx="2">
                  <c:v>0.55973010274497781</c:v>
                </c:pt>
                <c:pt idx="3">
                  <c:v>0.64195675509891126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B46-4F8A-BD87-7261066B4E45}"/>
            </c:ext>
          </c:extLst>
        </c:ser>
        <c:ser>
          <c:idx val="1"/>
          <c:order val="1"/>
          <c:tx>
            <c:strRef>
              <c:f>Alim!$A$20</c:f>
              <c:strCache>
                <c:ptCount val="1"/>
                <c:pt idx="0">
                  <c:v>Ensemble des demandeurs d'emploi de la région</c:v>
                </c:pt>
              </c:strCache>
            </c:strRef>
          </c:tx>
          <c:spPr>
            <a:solidFill>
              <a:srgbClr val="007382"/>
            </a:solidFill>
            <a:ln>
              <a:solidFill>
                <a:schemeClr val="bg1"/>
              </a:solidFill>
            </a:ln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Alim!$G$18:$J$18</c:f>
              <c:strCache>
                <c:ptCount val="4"/>
                <c:pt idx="0">
                  <c:v>Cat.A</c:v>
                </c:pt>
                <c:pt idx="1">
                  <c:v>Moins de 30 ans</c:v>
                </c:pt>
                <c:pt idx="2">
                  <c:v>De 30 à 49 ans</c:v>
                </c:pt>
                <c:pt idx="3">
                  <c:v>Niveau CAP/BEP ou infra</c:v>
                </c:pt>
              </c:strCache>
            </c:strRef>
          </c:cat>
          <c:val>
            <c:numRef>
              <c:f>Alim!$G$20:$J$20</c:f>
              <c:numCache>
                <c:formatCode>General</c:formatCode>
                <c:ptCount val="4"/>
                <c:pt idx="0">
                  <c:v>0.52904466074427825</c:v>
                </c:pt>
                <c:pt idx="1">
                  <c:v>0.2869660238379505</c:v>
                </c:pt>
                <c:pt idx="2">
                  <c:v>0.45495274905396926</c:v>
                </c:pt>
                <c:pt idx="3">
                  <c:v>0.50625897970334099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B46-4F8A-BD87-7261066B4E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25575440"/>
        <c:axId val="-325574352"/>
      </c:barChart>
      <c:catAx>
        <c:axId val="-325575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solidFill>
                  <a:srgbClr val="646363"/>
                </a:solidFill>
              </a:defRPr>
            </a:pPr>
            <a:endParaRPr lang="fr-FR"/>
          </a:p>
        </c:txPr>
        <c:crossAx val="-325574352"/>
        <c:crosses val="autoZero"/>
        <c:auto val="1"/>
        <c:lblAlgn val="ctr"/>
        <c:lblOffset val="100"/>
        <c:noMultiLvlLbl val="0"/>
      </c:catAx>
      <c:valAx>
        <c:axId val="-32557435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-32557544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7963697020788119"/>
          <c:y val="3.1908461508889284E-2"/>
          <c:w val="0.67033352924297374"/>
          <c:h val="0.16990445761465395"/>
        </c:manualLayout>
      </c:layout>
      <c:overlay val="0"/>
      <c:txPr>
        <a:bodyPr/>
        <a:lstStyle/>
        <a:p>
          <a:pPr>
            <a:defRPr sz="900">
              <a:solidFill>
                <a:sysClr val="windowText" lastClr="000000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Alim!$D$38</c:f>
              <c:strCache>
                <c:ptCount val="1"/>
                <c:pt idx="0">
                  <c:v>Demandeurs d'emploi allocataires du RSA</c:v>
                </c:pt>
              </c:strCache>
            </c:strRef>
          </c:tx>
          <c:spPr>
            <a:solidFill>
              <a:srgbClr val="33B7B7"/>
            </a:solidFill>
            <a:ln>
              <a:solidFill>
                <a:schemeClr val="bg1"/>
              </a:solidFill>
            </a:ln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>
                    <a:solidFill>
                      <a:srgbClr val="33B7B7"/>
                    </a:solidFill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Alim!$B$74:$B$79</c:f>
              <c:strCache>
                <c:ptCount val="6"/>
                <c:pt idx="0">
                  <c:v>Services à la personne et à la collectivité</c:v>
                </c:pt>
                <c:pt idx="1">
                  <c:v>Commerce, vente et grande distribution</c:v>
                </c:pt>
                <c:pt idx="2">
                  <c:v>Transport et logistique</c:v>
                </c:pt>
                <c:pt idx="3">
                  <c:v>Support à l'entreprise</c:v>
                </c:pt>
                <c:pt idx="4">
                  <c:v>Hôtellerie-restauration, tourisme, loisirs et animation</c:v>
                </c:pt>
                <c:pt idx="5">
                  <c:v>Construction, bâtiment et travaux publics</c:v>
                </c:pt>
              </c:strCache>
            </c:strRef>
          </c:cat>
          <c:val>
            <c:numRef>
              <c:f>Alim!$C$74:$C$78</c:f>
              <c:numCache>
                <c:formatCode>General</c:formatCode>
                <c:ptCount val="5"/>
                <c:pt idx="0">
                  <c:v>0.24052230782703263</c:v>
                </c:pt>
                <c:pt idx="1">
                  <c:v>0.15795632638803414</c:v>
                </c:pt>
                <c:pt idx="2">
                  <c:v>0.11373225402916859</c:v>
                </c:pt>
                <c:pt idx="3">
                  <c:v>8.977241340700827E-2</c:v>
                </c:pt>
                <c:pt idx="4">
                  <c:v>8.2227217629928906E-2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43C-4E9A-A1F2-E91824189DF4}"/>
            </c:ext>
          </c:extLst>
        </c:ser>
        <c:ser>
          <c:idx val="1"/>
          <c:order val="1"/>
          <c:tx>
            <c:strRef>
              <c:f>Alim!$A$30</c:f>
              <c:strCache>
                <c:ptCount val="1"/>
                <c:pt idx="0">
                  <c:v>Ensemble des demandeurs d'emploi de la région</c:v>
                </c:pt>
              </c:strCache>
            </c:strRef>
          </c:tx>
          <c:spPr>
            <a:solidFill>
              <a:srgbClr val="007382"/>
            </a:solidFill>
            <a:ln>
              <a:solidFill>
                <a:schemeClr val="bg1"/>
              </a:solidFill>
            </a:ln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00" b="0">
                    <a:solidFill>
                      <a:srgbClr val="FFFFFF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Alim!$B$74:$B$79</c:f>
              <c:strCache>
                <c:ptCount val="6"/>
                <c:pt idx="0">
                  <c:v>Services à la personne et à la collectivité</c:v>
                </c:pt>
                <c:pt idx="1">
                  <c:v>Commerce, vente et grande distribution</c:v>
                </c:pt>
                <c:pt idx="2">
                  <c:v>Transport et logistique</c:v>
                </c:pt>
                <c:pt idx="3">
                  <c:v>Support à l'entreprise</c:v>
                </c:pt>
                <c:pt idx="4">
                  <c:v>Hôtellerie-restauration, tourisme, loisirs et animation</c:v>
                </c:pt>
                <c:pt idx="5">
                  <c:v>Construction, bâtiment et travaux publics</c:v>
                </c:pt>
              </c:strCache>
            </c:strRef>
          </c:cat>
          <c:val>
            <c:numRef>
              <c:f>Alim!$D$74:$D$78</c:f>
              <c:numCache>
                <c:formatCode>General</c:formatCode>
                <c:ptCount val="5"/>
                <c:pt idx="0">
                  <c:v>0.21513580068668595</c:v>
                </c:pt>
                <c:pt idx="1">
                  <c:v>0.13921607783657805</c:v>
                </c:pt>
                <c:pt idx="2">
                  <c:v>0.10662951202989385</c:v>
                </c:pt>
                <c:pt idx="3">
                  <c:v>0.11670699020998553</c:v>
                </c:pt>
                <c:pt idx="4">
                  <c:v>8.202740904309333E-2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3C-4E9A-A1F2-E91824189D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25573808"/>
        <c:axId val="-92520880"/>
      </c:barChart>
      <c:catAx>
        <c:axId val="-325573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ysClr val="windowText" lastClr="000000"/>
                </a:solidFill>
              </a:defRPr>
            </a:pPr>
            <a:endParaRPr lang="fr-FR"/>
          </a:p>
        </c:txPr>
        <c:crossAx val="-92520880"/>
        <c:crosses val="autoZero"/>
        <c:auto val="1"/>
        <c:lblAlgn val="ctr"/>
        <c:lblOffset val="100"/>
        <c:noMultiLvlLbl val="0"/>
      </c:catAx>
      <c:valAx>
        <c:axId val="-9252088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-32557380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6104536489151875"/>
          <c:y val="2.8368794326241134E-2"/>
          <c:w val="0.68895463510848132"/>
          <c:h val="0.14223599709610768"/>
        </c:manualLayout>
      </c:layout>
      <c:overlay val="0"/>
      <c:txPr>
        <a:bodyPr/>
        <a:lstStyle/>
        <a:p>
          <a:pPr>
            <a:defRPr sz="1000">
              <a:solidFill>
                <a:sysClr val="windowText" lastClr="000000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13" Type="http://schemas.openxmlformats.org/officeDocument/2006/relationships/chart" Target="../charts/chart10.xml"/><Relationship Id="rId18" Type="http://schemas.openxmlformats.org/officeDocument/2006/relationships/image" Target="../media/image7.png"/><Relationship Id="rId26" Type="http://schemas.openxmlformats.org/officeDocument/2006/relationships/image" Target="../media/image15.jpeg"/><Relationship Id="rId3" Type="http://schemas.openxmlformats.org/officeDocument/2006/relationships/chart" Target="../charts/chart2.xml"/><Relationship Id="rId21" Type="http://schemas.openxmlformats.org/officeDocument/2006/relationships/image" Target="../media/image10.png"/><Relationship Id="rId7" Type="http://schemas.openxmlformats.org/officeDocument/2006/relationships/chart" Target="../charts/chart6.xml"/><Relationship Id="rId12" Type="http://schemas.openxmlformats.org/officeDocument/2006/relationships/chart" Target="../charts/chart9.xml"/><Relationship Id="rId17" Type="http://schemas.openxmlformats.org/officeDocument/2006/relationships/image" Target="../media/image6.png"/><Relationship Id="rId25" Type="http://schemas.openxmlformats.org/officeDocument/2006/relationships/image" Target="../media/image14.jpeg"/><Relationship Id="rId2" Type="http://schemas.openxmlformats.org/officeDocument/2006/relationships/chart" Target="../charts/chart1.xml"/><Relationship Id="rId16" Type="http://schemas.openxmlformats.org/officeDocument/2006/relationships/image" Target="../media/image5.emf"/><Relationship Id="rId20" Type="http://schemas.openxmlformats.org/officeDocument/2006/relationships/image" Target="../media/image9.png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11" Type="http://schemas.openxmlformats.org/officeDocument/2006/relationships/chart" Target="../charts/chart8.xml"/><Relationship Id="rId24" Type="http://schemas.openxmlformats.org/officeDocument/2006/relationships/image" Target="../media/image13.png"/><Relationship Id="rId5" Type="http://schemas.openxmlformats.org/officeDocument/2006/relationships/chart" Target="../charts/chart4.xml"/><Relationship Id="rId15" Type="http://schemas.openxmlformats.org/officeDocument/2006/relationships/chart" Target="../charts/chart11.xml"/><Relationship Id="rId23" Type="http://schemas.openxmlformats.org/officeDocument/2006/relationships/image" Target="../media/image12.png"/><Relationship Id="rId10" Type="http://schemas.openxmlformats.org/officeDocument/2006/relationships/image" Target="../media/image3.png"/><Relationship Id="rId19" Type="http://schemas.openxmlformats.org/officeDocument/2006/relationships/image" Target="../media/image8.png"/><Relationship Id="rId4" Type="http://schemas.openxmlformats.org/officeDocument/2006/relationships/chart" Target="../charts/chart3.xml"/><Relationship Id="rId9" Type="http://schemas.openxmlformats.org/officeDocument/2006/relationships/image" Target="../media/image2.png"/><Relationship Id="rId14" Type="http://schemas.openxmlformats.org/officeDocument/2006/relationships/image" Target="../media/image4.jpg"/><Relationship Id="rId22" Type="http://schemas.openxmlformats.org/officeDocument/2006/relationships/image" Target="../media/image11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7.emf"/><Relationship Id="rId1" Type="http://schemas.openxmlformats.org/officeDocument/2006/relationships/image" Target="../media/image1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180975</xdr:colOff>
      <xdr:row>24</xdr:row>
      <xdr:rowOff>342900</xdr:rowOff>
    </xdr:from>
    <xdr:to>
      <xdr:col>11</xdr:col>
      <xdr:colOff>657225</xdr:colOff>
      <xdr:row>34</xdr:row>
      <xdr:rowOff>142875</xdr:rowOff>
    </xdr:to>
    <xdr:sp macro="" textlink="">
      <xdr:nvSpPr>
        <xdr:cNvPr id="81" name="Rectangle à coins arrondis 80"/>
        <xdr:cNvSpPr/>
      </xdr:nvSpPr>
      <xdr:spPr>
        <a:xfrm>
          <a:off x="6162675" y="5172075"/>
          <a:ext cx="2752725" cy="1819275"/>
        </a:xfrm>
        <a:prstGeom prst="roundRect">
          <a:avLst/>
        </a:prstGeom>
        <a:solidFill>
          <a:srgbClr val="E3E3E3"/>
        </a:solidFill>
        <a:ln w="25400" cap="flat" cmpd="sng" algn="ctr">
          <a:solidFill>
            <a:srgbClr val="16519F"/>
          </a:solidFill>
          <a:prstDash val="sysDot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>
          <a:lvl1pPr marL="0" indent="0">
            <a:defRPr sz="1100">
              <a:solidFill>
                <a:srgbClr val="DACFDC"/>
              </a:solidFill>
              <a:latin typeface="Calibri"/>
            </a:defRPr>
          </a:lvl1pPr>
          <a:lvl2pPr marL="457200" indent="0">
            <a:defRPr sz="1100">
              <a:solidFill>
                <a:srgbClr val="DACFDC"/>
              </a:solidFill>
              <a:latin typeface="Calibri"/>
            </a:defRPr>
          </a:lvl2pPr>
          <a:lvl3pPr marL="914400" indent="0">
            <a:defRPr sz="1100">
              <a:solidFill>
                <a:srgbClr val="DACFDC"/>
              </a:solidFill>
              <a:latin typeface="Calibri"/>
            </a:defRPr>
          </a:lvl3pPr>
          <a:lvl4pPr marL="1371600" indent="0">
            <a:defRPr sz="1100">
              <a:solidFill>
                <a:srgbClr val="DACFDC"/>
              </a:solidFill>
              <a:latin typeface="Calibri"/>
            </a:defRPr>
          </a:lvl4pPr>
          <a:lvl5pPr marL="1828800" indent="0">
            <a:defRPr sz="1100">
              <a:solidFill>
                <a:srgbClr val="DACFDC"/>
              </a:solidFill>
              <a:latin typeface="Calibri"/>
            </a:defRPr>
          </a:lvl5pPr>
          <a:lvl6pPr marL="2286000" indent="0">
            <a:defRPr sz="1100">
              <a:solidFill>
                <a:srgbClr val="DACFDC"/>
              </a:solidFill>
              <a:latin typeface="Calibri"/>
            </a:defRPr>
          </a:lvl6pPr>
          <a:lvl7pPr marL="2743200" indent="0">
            <a:defRPr sz="1100">
              <a:solidFill>
                <a:srgbClr val="DACFDC"/>
              </a:solidFill>
              <a:latin typeface="Calibri"/>
            </a:defRPr>
          </a:lvl7pPr>
          <a:lvl8pPr marL="3200400" indent="0">
            <a:defRPr sz="1100">
              <a:solidFill>
                <a:srgbClr val="DACFDC"/>
              </a:solidFill>
              <a:latin typeface="Calibri"/>
            </a:defRPr>
          </a:lvl8pPr>
          <a:lvl9pPr marL="3657600" indent="0">
            <a:defRPr sz="1100">
              <a:solidFill>
                <a:srgbClr val="DACFDC"/>
              </a:solidFill>
              <a:latin typeface="Calibri"/>
            </a:defRPr>
          </a:lvl9pPr>
        </a:lstStyle>
        <a:p>
          <a:endParaRPr lang="fr-FR"/>
        </a:p>
      </xdr:txBody>
    </xdr:sp>
    <xdr:clientData/>
  </xdr:twoCellAnchor>
  <xdr:twoCellAnchor>
    <xdr:from>
      <xdr:col>0</xdr:col>
      <xdr:colOff>234950</xdr:colOff>
      <xdr:row>24</xdr:row>
      <xdr:rowOff>38099</xdr:rowOff>
    </xdr:from>
    <xdr:to>
      <xdr:col>2</xdr:col>
      <xdr:colOff>657225</xdr:colOff>
      <xdr:row>35</xdr:row>
      <xdr:rowOff>104775</xdr:rowOff>
    </xdr:to>
    <xdr:grpSp>
      <xdr:nvGrpSpPr>
        <xdr:cNvPr id="2" name="Groupe 1">
          <a:extLst>
            <a:ext uri="{FF2B5EF4-FFF2-40B4-BE49-F238E27FC236}">
              <a16:creationId xmlns="" xmlns:a16="http://schemas.microsoft.com/office/drawing/2014/main" id="{AC5CA465-98AE-4FAE-A234-0896F0296A46}"/>
            </a:ext>
          </a:extLst>
        </xdr:cNvPr>
        <xdr:cNvGrpSpPr/>
      </xdr:nvGrpSpPr>
      <xdr:grpSpPr>
        <a:xfrm>
          <a:off x="234950" y="4867274"/>
          <a:ext cx="1946275" cy="2247901"/>
          <a:chOff x="168275" y="3159125"/>
          <a:chExt cx="1917699" cy="2319338"/>
        </a:xfrm>
      </xdr:grpSpPr>
      <xdr:pic>
        <xdr:nvPicPr>
          <xdr:cNvPr id="3" name="Image 2">
            <a:extLst>
              <a:ext uri="{FF2B5EF4-FFF2-40B4-BE49-F238E27FC236}">
                <a16:creationId xmlns="" xmlns:a16="http://schemas.microsoft.com/office/drawing/2014/main" id="{B1AA8B29-31FA-C57C-578A-729F31A6D27B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28580"/>
          <a:stretch/>
        </xdr:blipFill>
        <xdr:spPr>
          <a:xfrm>
            <a:off x="171449" y="3159125"/>
            <a:ext cx="1914525" cy="2051050"/>
          </a:xfrm>
          <a:prstGeom prst="rect">
            <a:avLst/>
          </a:prstGeom>
        </xdr:spPr>
      </xdr:pic>
      <xdr:pic>
        <xdr:nvPicPr>
          <xdr:cNvPr id="4" name="Image 3">
            <a:extLst>
              <a:ext uri="{FF2B5EF4-FFF2-40B4-BE49-F238E27FC236}">
                <a16:creationId xmlns="" xmlns:a16="http://schemas.microsoft.com/office/drawing/2014/main" id="{19FA76D5-4021-7771-868F-C0D60621D0B3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89331"/>
          <a:stretch/>
        </xdr:blipFill>
        <xdr:spPr>
          <a:xfrm>
            <a:off x="168275" y="5172075"/>
            <a:ext cx="1914525" cy="306388"/>
          </a:xfrm>
          <a:prstGeom prst="rect">
            <a:avLst/>
          </a:prstGeom>
        </xdr:spPr>
      </xdr:pic>
    </xdr:grpSp>
    <xdr:clientData/>
  </xdr:twoCellAnchor>
  <xdr:twoCellAnchor>
    <xdr:from>
      <xdr:col>12</xdr:col>
      <xdr:colOff>266700</xdr:colOff>
      <xdr:row>72</xdr:row>
      <xdr:rowOff>104774</xdr:rowOff>
    </xdr:from>
    <xdr:to>
      <xdr:col>16</xdr:col>
      <xdr:colOff>647700</xdr:colOff>
      <xdr:row>77</xdr:row>
      <xdr:rowOff>76200</xdr:rowOff>
    </xdr:to>
    <xdr:sp macro="" textlink="">
      <xdr:nvSpPr>
        <xdr:cNvPr id="5" name="Rectangle à coins arrondis 54">
          <a:extLst>
            <a:ext uri="{FF2B5EF4-FFF2-40B4-BE49-F238E27FC236}">
              <a16:creationId xmlns="" xmlns:a16="http://schemas.microsoft.com/office/drawing/2014/main" id="{5D9767CB-3ED4-4B6A-854A-F9022B0CF412}"/>
            </a:ext>
          </a:extLst>
        </xdr:cNvPr>
        <xdr:cNvSpPr/>
      </xdr:nvSpPr>
      <xdr:spPr>
        <a:xfrm>
          <a:off x="9563100" y="12639674"/>
          <a:ext cx="3520440" cy="878206"/>
        </a:xfrm>
        <a:prstGeom prst="roundRect">
          <a:avLst/>
        </a:prstGeom>
        <a:noFill/>
        <a:ln>
          <a:solidFill>
            <a:srgbClr val="33B7B7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18</xdr:col>
      <xdr:colOff>180974</xdr:colOff>
      <xdr:row>72</xdr:row>
      <xdr:rowOff>133350</xdr:rowOff>
    </xdr:from>
    <xdr:to>
      <xdr:col>22</xdr:col>
      <xdr:colOff>647699</xdr:colOff>
      <xdr:row>77</xdr:row>
      <xdr:rowOff>106680</xdr:rowOff>
    </xdr:to>
    <xdr:sp macro="" textlink="">
      <xdr:nvSpPr>
        <xdr:cNvPr id="6" name="Rectangle à coins arrondis 1">
          <a:extLst>
            <a:ext uri="{FF2B5EF4-FFF2-40B4-BE49-F238E27FC236}">
              <a16:creationId xmlns="" xmlns:a16="http://schemas.microsoft.com/office/drawing/2014/main" id="{B804FFFD-5F8B-4615-B17C-C4883A2C749F}"/>
            </a:ext>
          </a:extLst>
        </xdr:cNvPr>
        <xdr:cNvSpPr/>
      </xdr:nvSpPr>
      <xdr:spPr>
        <a:xfrm>
          <a:off x="14186534" y="12668250"/>
          <a:ext cx="3682365" cy="880110"/>
        </a:xfrm>
        <a:prstGeom prst="roundRect">
          <a:avLst/>
        </a:prstGeom>
        <a:noFill/>
        <a:ln>
          <a:solidFill>
            <a:srgbClr val="33B7B7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14</xdr:col>
      <xdr:colOff>304800</xdr:colOff>
      <xdr:row>57</xdr:row>
      <xdr:rowOff>9526</xdr:rowOff>
    </xdr:from>
    <xdr:to>
      <xdr:col>18</xdr:col>
      <xdr:colOff>47625</xdr:colOff>
      <xdr:row>67</xdr:row>
      <xdr:rowOff>95250</xdr:rowOff>
    </xdr:to>
    <xdr:graphicFrame macro="">
      <xdr:nvGraphicFramePr>
        <xdr:cNvPr id="7" name="Graphique 1">
          <a:extLst>
            <a:ext uri="{FF2B5EF4-FFF2-40B4-BE49-F238E27FC236}">
              <a16:creationId xmlns="" xmlns:a16="http://schemas.microsoft.com/office/drawing/2014/main" id="{26781642-4F54-4B20-B8EE-3BCCC08289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200024</xdr:colOff>
      <xdr:row>24</xdr:row>
      <xdr:rowOff>212725</xdr:rowOff>
    </xdr:from>
    <xdr:to>
      <xdr:col>12</xdr:col>
      <xdr:colOff>676274</xdr:colOff>
      <xdr:row>35</xdr:row>
      <xdr:rowOff>60325</xdr:rowOff>
    </xdr:to>
    <xdr:graphicFrame macro="">
      <xdr:nvGraphicFramePr>
        <xdr:cNvPr id="8" name="Graphique 7">
          <a:extLst>
            <a:ext uri="{FF2B5EF4-FFF2-40B4-BE49-F238E27FC236}">
              <a16:creationId xmlns="" xmlns:a16="http://schemas.microsoft.com/office/drawing/2014/main" id="{6E44B3F5-4FF4-4940-90E7-B68E7F8B27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495299</xdr:colOff>
      <xdr:row>13</xdr:row>
      <xdr:rowOff>76201</xdr:rowOff>
    </xdr:from>
    <xdr:to>
      <xdr:col>19</xdr:col>
      <xdr:colOff>371474</xdr:colOff>
      <xdr:row>22</xdr:row>
      <xdr:rowOff>704850</xdr:rowOff>
    </xdr:to>
    <xdr:graphicFrame macro="">
      <xdr:nvGraphicFramePr>
        <xdr:cNvPr id="9" name="Graphique 1">
          <a:extLst>
            <a:ext uri="{FF2B5EF4-FFF2-40B4-BE49-F238E27FC236}">
              <a16:creationId xmlns="" xmlns:a16="http://schemas.microsoft.com/office/drawing/2014/main" id="{8EEFAB6A-D02E-474C-AF42-C71B5AF860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142875</xdr:colOff>
      <xdr:row>66</xdr:row>
      <xdr:rowOff>28575</xdr:rowOff>
    </xdr:from>
    <xdr:to>
      <xdr:col>9</xdr:col>
      <xdr:colOff>666750</xdr:colOff>
      <xdr:row>83</xdr:row>
      <xdr:rowOff>9525</xdr:rowOff>
    </xdr:to>
    <xdr:graphicFrame macro="">
      <xdr:nvGraphicFramePr>
        <xdr:cNvPr id="10" name="Graphique 2">
          <a:extLst>
            <a:ext uri="{FF2B5EF4-FFF2-40B4-BE49-F238E27FC236}">
              <a16:creationId xmlns="" xmlns:a16="http://schemas.microsoft.com/office/drawing/2014/main" id="{D769EB13-65B6-4F57-8F9A-6D2FF0BA32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514349</xdr:colOff>
      <xdr:row>24</xdr:row>
      <xdr:rowOff>0</xdr:rowOff>
    </xdr:from>
    <xdr:to>
      <xdr:col>22</xdr:col>
      <xdr:colOff>485774</xdr:colOff>
      <xdr:row>35</xdr:row>
      <xdr:rowOff>123825</xdr:rowOff>
    </xdr:to>
    <xdr:graphicFrame macro="">
      <xdr:nvGraphicFramePr>
        <xdr:cNvPr id="11" name="Graphique 2">
          <a:extLst>
            <a:ext uri="{FF2B5EF4-FFF2-40B4-BE49-F238E27FC236}">
              <a16:creationId xmlns="" xmlns:a16="http://schemas.microsoft.com/office/drawing/2014/main" id="{3D04BE02-AAB3-4978-92D6-790385BA86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161926</xdr:colOff>
      <xdr:row>14</xdr:row>
      <xdr:rowOff>57149</xdr:rowOff>
    </xdr:from>
    <xdr:to>
      <xdr:col>21</xdr:col>
      <xdr:colOff>295276</xdr:colOff>
      <xdr:row>21</xdr:row>
      <xdr:rowOff>23810</xdr:rowOff>
    </xdr:to>
    <xdr:graphicFrame macro="">
      <xdr:nvGraphicFramePr>
        <xdr:cNvPr id="12" name="Graphique 1">
          <a:extLst>
            <a:ext uri="{FF2B5EF4-FFF2-40B4-BE49-F238E27FC236}">
              <a16:creationId xmlns="" xmlns:a16="http://schemas.microsoft.com/office/drawing/2014/main" id="{7C5ECB76-30B0-4EA6-8F2A-07AC089194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733425</xdr:colOff>
      <xdr:row>14</xdr:row>
      <xdr:rowOff>47625</xdr:rowOff>
    </xdr:from>
    <xdr:to>
      <xdr:col>23</xdr:col>
      <xdr:colOff>581025</xdr:colOff>
      <xdr:row>21</xdr:row>
      <xdr:rowOff>23811</xdr:rowOff>
    </xdr:to>
    <xdr:graphicFrame macro="">
      <xdr:nvGraphicFramePr>
        <xdr:cNvPr id="13" name="Graphique 1">
          <a:extLst>
            <a:ext uri="{FF2B5EF4-FFF2-40B4-BE49-F238E27FC236}">
              <a16:creationId xmlns="" xmlns:a16="http://schemas.microsoft.com/office/drawing/2014/main" id="{9ACFAEC8-D746-4042-B358-B6663C00F4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130950</xdr:colOff>
      <xdr:row>58</xdr:row>
      <xdr:rowOff>27860</xdr:rowOff>
    </xdr:from>
    <xdr:to>
      <xdr:col>0</xdr:col>
      <xdr:colOff>680794</xdr:colOff>
      <xdr:row>65</xdr:row>
      <xdr:rowOff>40413</xdr:rowOff>
    </xdr:to>
    <xdr:pic>
      <xdr:nvPicPr>
        <xdr:cNvPr id="14" name="Image 13">
          <a:extLst>
            <a:ext uri="{FF2B5EF4-FFF2-40B4-BE49-F238E27FC236}">
              <a16:creationId xmlns="" xmlns:a16="http://schemas.microsoft.com/office/drawing/2014/main" id="{D66B1A86-C750-4B95-9904-39B11F7AAF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950" y="11105435"/>
          <a:ext cx="549844" cy="1355578"/>
        </a:xfrm>
        <a:prstGeom prst="rect">
          <a:avLst/>
        </a:prstGeom>
      </xdr:spPr>
    </xdr:pic>
    <xdr:clientData/>
  </xdr:twoCellAnchor>
  <xdr:twoCellAnchor editAs="oneCell">
    <xdr:from>
      <xdr:col>1</xdr:col>
      <xdr:colOff>97576</xdr:colOff>
      <xdr:row>58</xdr:row>
      <xdr:rowOff>33075</xdr:rowOff>
    </xdr:from>
    <xdr:to>
      <xdr:col>1</xdr:col>
      <xdr:colOff>650025</xdr:colOff>
      <xdr:row>65</xdr:row>
      <xdr:rowOff>30507</xdr:rowOff>
    </xdr:to>
    <xdr:pic>
      <xdr:nvPicPr>
        <xdr:cNvPr id="15" name="Image 14">
          <a:extLst>
            <a:ext uri="{FF2B5EF4-FFF2-40B4-BE49-F238E27FC236}">
              <a16:creationId xmlns="" xmlns:a16="http://schemas.microsoft.com/office/drawing/2014/main" id="{5372C19B-5616-4A64-851D-23E7A038BE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9576" y="11110650"/>
          <a:ext cx="552449" cy="1340457"/>
        </a:xfrm>
        <a:prstGeom prst="rect">
          <a:avLst/>
        </a:prstGeom>
      </xdr:spPr>
    </xdr:pic>
    <xdr:clientData/>
  </xdr:twoCellAnchor>
  <xdr:twoCellAnchor>
    <xdr:from>
      <xdr:col>0</xdr:col>
      <xdr:colOff>177799</xdr:colOff>
      <xdr:row>22</xdr:row>
      <xdr:rowOff>60960</xdr:rowOff>
    </xdr:from>
    <xdr:to>
      <xdr:col>10</xdr:col>
      <xdr:colOff>512444</xdr:colOff>
      <xdr:row>22</xdr:row>
      <xdr:rowOff>563880</xdr:rowOff>
    </xdr:to>
    <xdr:sp macro="" textlink="">
      <xdr:nvSpPr>
        <xdr:cNvPr id="16" name="ZoneTexte 3">
          <a:extLst>
            <a:ext uri="{FF2B5EF4-FFF2-40B4-BE49-F238E27FC236}">
              <a16:creationId xmlns="" xmlns:a16="http://schemas.microsoft.com/office/drawing/2014/main" id="{9AF5B266-E63F-4311-B7F7-CC83E4533902}"/>
            </a:ext>
          </a:extLst>
        </xdr:cNvPr>
        <xdr:cNvSpPr txBox="1"/>
      </xdr:nvSpPr>
      <xdr:spPr>
        <a:xfrm>
          <a:off x="177799" y="3842385"/>
          <a:ext cx="7840345" cy="502920"/>
        </a:xfrm>
        <a:prstGeom prst="rect">
          <a:avLst/>
        </a:prstGeom>
        <a:noFill/>
      </xdr:spPr>
      <xdr:txBody>
        <a:bodyPr wrap="square" lIns="103455" tIns="51728" rIns="103455" bIns="51728" rtlCol="0">
          <a:noAutofit/>
        </a:bodyPr>
        <a:lstStyle>
          <a:defPPr>
            <a:defRPr lang="fr-FR"/>
          </a:defPPr>
          <a:lvl1pPr marL="0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17276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34552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551828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069104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586380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103656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620933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138209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r-FR" sz="2400" b="1" cap="all">
              <a:solidFill>
                <a:srgbClr val="16519F"/>
              </a:solidFill>
              <a:latin typeface="Pole Emploi PRO" panose="02000503040000020004" pitchFamily="50" charset="0"/>
            </a:rPr>
            <a:t>LES DEMANDEURS D'EMPLOI </a:t>
          </a:r>
          <a:r>
            <a:rPr lang="fr-FR" sz="2400" b="1" u="sng" cap="all">
              <a:solidFill>
                <a:srgbClr val="16519F"/>
              </a:solidFill>
              <a:latin typeface="Pole Emploi PRO" panose="02000503040000020004" pitchFamily="50" charset="0"/>
            </a:rPr>
            <a:t>allocataires du rsa</a:t>
          </a:r>
        </a:p>
        <a:p>
          <a:r>
            <a:rPr lang="fr-FR" sz="1500" cap="all">
              <a:solidFill>
                <a:srgbClr val="16519F"/>
              </a:solidFill>
              <a:latin typeface="Pole Emploi PRO" panose="02000503040000020004" pitchFamily="50" charset="0"/>
            </a:rPr>
            <a:t/>
          </a:r>
          <a:br>
            <a:rPr lang="fr-FR" sz="1500" cap="all">
              <a:solidFill>
                <a:srgbClr val="16519F"/>
              </a:solidFill>
              <a:latin typeface="Pole Emploi PRO" panose="02000503040000020004" pitchFamily="50" charset="0"/>
            </a:rPr>
          </a:br>
          <a:endParaRPr lang="fr-FR" sz="1500" cap="all">
            <a:solidFill>
              <a:srgbClr val="16519F"/>
            </a:solidFill>
            <a:latin typeface="Pole Emploi PRO" panose="02000503040000020004" pitchFamily="50" charset="0"/>
          </a:endParaRPr>
        </a:p>
      </xdr:txBody>
    </xdr:sp>
    <xdr:clientData/>
  </xdr:twoCellAnchor>
  <xdr:twoCellAnchor>
    <xdr:from>
      <xdr:col>0</xdr:col>
      <xdr:colOff>152400</xdr:colOff>
      <xdr:row>27</xdr:row>
      <xdr:rowOff>9391</xdr:rowOff>
    </xdr:from>
    <xdr:to>
      <xdr:col>2</xdr:col>
      <xdr:colOff>733425</xdr:colOff>
      <xdr:row>34</xdr:row>
      <xdr:rowOff>147672</xdr:rowOff>
    </xdr:to>
    <xdr:sp macro="" textlink="">
      <xdr:nvSpPr>
        <xdr:cNvPr id="17" name="Zone de texte 22">
          <a:extLst>
            <a:ext uri="{FF2B5EF4-FFF2-40B4-BE49-F238E27FC236}">
              <a16:creationId xmlns="" xmlns:a16="http://schemas.microsoft.com/office/drawing/2014/main" id="{031DC97C-D617-4B52-AF09-B697CD48D4E6}"/>
            </a:ext>
          </a:extLst>
        </xdr:cNvPr>
        <xdr:cNvSpPr txBox="1"/>
      </xdr:nvSpPr>
      <xdr:spPr>
        <a:xfrm>
          <a:off x="152400" y="5733916"/>
          <a:ext cx="2105025" cy="1262231"/>
        </a:xfrm>
        <a:prstGeom prst="rect">
          <a:avLst/>
        </a:prstGeom>
        <a:noFill/>
        <a:ln w="6350">
          <a:noFill/>
        </a:ln>
        <a:effectLst/>
      </xdr:spPr>
      <xdr:txBody>
        <a:bodyPr rot="0" spcFirstLastPara="0" vert="horz" wrap="square" lIns="103455" tIns="51728" rIns="103455" bIns="51728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17276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34552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551828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069104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586380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103656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620933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138209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115000"/>
            </a:lnSpc>
            <a:spcAft>
              <a:spcPts val="1131"/>
            </a:spcAft>
          </a:pPr>
          <a:r>
            <a:rPr lang="fr-FR" sz="1400" b="1" cap="all">
              <a:solidFill>
                <a:schemeClr val="bg1"/>
              </a:solidFill>
              <a:latin typeface="Calibri"/>
              <a:ea typeface="Calibri"/>
              <a:cs typeface="Arial"/>
            </a:rPr>
            <a:t> </a:t>
          </a:r>
          <a:endParaRPr lang="fr-FR" sz="1400">
            <a:solidFill>
              <a:schemeClr val="bg1"/>
            </a:solidFill>
            <a:latin typeface="Calibri"/>
            <a:ea typeface="Calibri"/>
            <a:cs typeface="Times New Roman"/>
          </a:endParaRPr>
        </a:p>
        <a:p>
          <a:pPr algn="ctr">
            <a:lnSpc>
              <a:spcPct val="115000"/>
            </a:lnSpc>
            <a:spcAft>
              <a:spcPts val="1131"/>
            </a:spcAft>
          </a:pPr>
          <a:r>
            <a:rPr lang="fr-FR" sz="1200" b="1" cap="all">
              <a:solidFill>
                <a:schemeClr val="bg1">
                  <a:lumMod val="10000"/>
                </a:schemeClr>
              </a:solidFill>
              <a:latin typeface="Calibri"/>
              <a:ea typeface="Calibri"/>
              <a:cs typeface="Arial"/>
            </a:rPr>
            <a:t>DEMANDEURS D’EMPLOI </a:t>
          </a:r>
          <a:br>
            <a:rPr lang="fr-FR" sz="1200" b="1" cap="all">
              <a:solidFill>
                <a:schemeClr val="bg1">
                  <a:lumMod val="10000"/>
                </a:schemeClr>
              </a:solidFill>
              <a:latin typeface="Calibri"/>
              <a:ea typeface="Calibri"/>
              <a:cs typeface="Arial"/>
            </a:rPr>
          </a:br>
          <a:r>
            <a:rPr lang="fr-FR" sz="1200" b="1" cap="all">
              <a:solidFill>
                <a:schemeClr val="bg1">
                  <a:lumMod val="10000"/>
                </a:schemeClr>
              </a:solidFill>
              <a:latin typeface="Calibri"/>
              <a:ea typeface="Calibri"/>
              <a:cs typeface="Arial"/>
            </a:rPr>
            <a:t>(CAT.</a:t>
          </a:r>
          <a:r>
            <a:rPr lang="fr-FR" sz="1200" b="1" cap="all" baseline="0">
              <a:solidFill>
                <a:schemeClr val="bg1">
                  <a:lumMod val="10000"/>
                </a:schemeClr>
              </a:solidFill>
              <a:latin typeface="Calibri"/>
              <a:ea typeface="Calibri"/>
              <a:cs typeface="Arial"/>
            </a:rPr>
            <a:t> ABC</a:t>
          </a:r>
          <a:r>
            <a:rPr lang="fr-FR" sz="1200" b="1" cap="all">
              <a:solidFill>
                <a:schemeClr val="bg1">
                  <a:lumMod val="10000"/>
                </a:schemeClr>
              </a:solidFill>
              <a:latin typeface="Calibri"/>
              <a:ea typeface="Calibri"/>
              <a:cs typeface="Arial"/>
            </a:rPr>
            <a:t>)  allocataires </a:t>
          </a:r>
          <a:br>
            <a:rPr lang="fr-FR" sz="1200" b="1" cap="all">
              <a:solidFill>
                <a:schemeClr val="bg1">
                  <a:lumMod val="10000"/>
                </a:schemeClr>
              </a:solidFill>
              <a:latin typeface="Calibri"/>
              <a:ea typeface="Calibri"/>
              <a:cs typeface="Arial"/>
            </a:rPr>
          </a:br>
          <a:r>
            <a:rPr lang="fr-FR" sz="1200" b="1" cap="all">
              <a:solidFill>
                <a:schemeClr val="bg1">
                  <a:lumMod val="10000"/>
                </a:schemeClr>
              </a:solidFill>
              <a:latin typeface="Calibri"/>
              <a:ea typeface="Calibri"/>
              <a:cs typeface="Arial"/>
            </a:rPr>
            <a:t>DU RSA</a:t>
          </a:r>
          <a:r>
            <a:rPr lang="fr-FR" sz="1400" b="1" cap="all">
              <a:solidFill>
                <a:schemeClr val="bg1">
                  <a:lumMod val="10000"/>
                </a:schemeClr>
              </a:solidFill>
              <a:latin typeface="Calibri"/>
              <a:ea typeface="Calibri"/>
              <a:cs typeface="Arial"/>
            </a:rPr>
            <a:t/>
          </a:r>
          <a:br>
            <a:rPr lang="fr-FR" sz="1400" b="1" cap="all">
              <a:solidFill>
                <a:schemeClr val="bg1">
                  <a:lumMod val="10000"/>
                </a:schemeClr>
              </a:solidFill>
              <a:latin typeface="Calibri"/>
              <a:ea typeface="Calibri"/>
              <a:cs typeface="Arial"/>
            </a:rPr>
          </a:br>
          <a:endParaRPr lang="fr-FR" sz="1400">
            <a:solidFill>
              <a:schemeClr val="bg1">
                <a:lumMod val="10000"/>
              </a:schemeClr>
            </a:solidFill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0</xdr:col>
      <xdr:colOff>139700</xdr:colOff>
      <xdr:row>24</xdr:row>
      <xdr:rowOff>227330</xdr:rowOff>
    </xdr:from>
    <xdr:to>
      <xdr:col>2</xdr:col>
      <xdr:colOff>742950</xdr:colOff>
      <xdr:row>30</xdr:row>
      <xdr:rowOff>146685</xdr:rowOff>
    </xdr:to>
    <xdr:sp macro="" textlink="Alim!B6">
      <xdr:nvSpPr>
        <xdr:cNvPr id="18" name="Rectangle 17">
          <a:extLst>
            <a:ext uri="{FF2B5EF4-FFF2-40B4-BE49-F238E27FC236}">
              <a16:creationId xmlns="" xmlns:a16="http://schemas.microsoft.com/office/drawing/2014/main" id="{D131B4AC-02A4-4369-B814-2490EDDB9F46}"/>
            </a:ext>
          </a:extLst>
        </xdr:cNvPr>
        <xdr:cNvSpPr/>
      </xdr:nvSpPr>
      <xdr:spPr>
        <a:xfrm>
          <a:off x="139700" y="5056505"/>
          <a:ext cx="2127250" cy="130048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3AED99E3-1230-45F5-BDB8-F8813D57E541}" type="TxLink">
            <a:rPr lang="en-US" sz="4000" b="1" i="0" u="none" strike="noStrike">
              <a:solidFill>
                <a:srgbClr val="FFFFFF"/>
              </a:solidFill>
              <a:latin typeface="Pole Emploi PRO" panose="02000503040000020004" pitchFamily="50" charset="0"/>
              <a:cs typeface="Arial"/>
            </a:rPr>
            <a:pPr algn="ctr"/>
            <a:t>32 605</a:t>
          </a:fld>
          <a:endParaRPr lang="fr-FR" sz="4000" b="1">
            <a:solidFill>
              <a:srgbClr val="FFFFFF"/>
            </a:solidFill>
            <a:latin typeface="Pole Emploi PRO" panose="02000503040000020004" pitchFamily="50" charset="0"/>
          </a:endParaRPr>
        </a:p>
      </xdr:txBody>
    </xdr:sp>
    <xdr:clientData/>
  </xdr:twoCellAnchor>
  <xdr:twoCellAnchor>
    <xdr:from>
      <xdr:col>3</xdr:col>
      <xdr:colOff>473075</xdr:colOff>
      <xdr:row>23</xdr:row>
      <xdr:rowOff>66675</xdr:rowOff>
    </xdr:from>
    <xdr:to>
      <xdr:col>10</xdr:col>
      <xdr:colOff>278704</xdr:colOff>
      <xdr:row>24</xdr:row>
      <xdr:rowOff>319093</xdr:rowOff>
    </xdr:to>
    <xdr:sp macro="" textlink="">
      <xdr:nvSpPr>
        <xdr:cNvPr id="19" name="Zone de texte 21">
          <a:extLst>
            <a:ext uri="{FF2B5EF4-FFF2-40B4-BE49-F238E27FC236}">
              <a16:creationId xmlns="" xmlns:a16="http://schemas.microsoft.com/office/drawing/2014/main" id="{D472CD28-ADE8-44FB-8D89-A7CCBB923A63}"/>
            </a:ext>
          </a:extLst>
        </xdr:cNvPr>
        <xdr:cNvSpPr txBox="1"/>
      </xdr:nvSpPr>
      <xdr:spPr>
        <a:xfrm>
          <a:off x="2827655" y="3472815"/>
          <a:ext cx="5177729" cy="412438"/>
        </a:xfrm>
        <a:prstGeom prst="rect">
          <a:avLst/>
        </a:prstGeom>
        <a:noFill/>
        <a:ln w="6350">
          <a:noFill/>
        </a:ln>
        <a:effectLst/>
      </xdr:spPr>
      <xdr:txBody>
        <a:bodyPr rot="0" spcFirstLastPara="0" vert="horz" wrap="square" lIns="103455" tIns="51728" rIns="103455" bIns="51728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17276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34552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551828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069104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586380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103656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620933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138209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15000"/>
            </a:lnSpc>
          </a:pPr>
          <a:r>
            <a:rPr lang="fr-FR" sz="1000" b="0" cap="all" baseline="0">
              <a:solidFill>
                <a:srgbClr val="16519F"/>
              </a:solidFill>
              <a:latin typeface="Pole Emploi PRO" panose="02000503040000020004" pitchFamily="50" charset="0"/>
              <a:ea typeface="Calibri"/>
              <a:cs typeface="Arial"/>
            </a:rPr>
            <a:t>Répartition des demandeurs d’emploi allocataires du RSA par catégorie d’inscription à FRANCE TRAVAIL</a:t>
          </a:r>
          <a:endParaRPr lang="fr-FR" sz="1000" b="0" cap="all" baseline="0">
            <a:solidFill>
              <a:srgbClr val="16519F"/>
            </a:solidFill>
            <a:latin typeface="Pole Emploi PRO" panose="02000503040000020004" pitchFamily="50" charset="0"/>
            <a:ea typeface="Calibri"/>
            <a:cs typeface="Times New Roman"/>
          </a:endParaRPr>
        </a:p>
      </xdr:txBody>
    </xdr:sp>
    <xdr:clientData/>
  </xdr:twoCellAnchor>
  <xdr:twoCellAnchor>
    <xdr:from>
      <xdr:col>4</xdr:col>
      <xdr:colOff>777874</xdr:colOff>
      <xdr:row>39</xdr:row>
      <xdr:rowOff>19049</xdr:rowOff>
    </xdr:from>
    <xdr:to>
      <xdr:col>11</xdr:col>
      <xdr:colOff>285749</xdr:colOff>
      <xdr:row>41</xdr:row>
      <xdr:rowOff>133349</xdr:rowOff>
    </xdr:to>
    <xdr:sp macro="" textlink="">
      <xdr:nvSpPr>
        <xdr:cNvPr id="20" name="Zone de texte 21">
          <a:extLst>
            <a:ext uri="{FF2B5EF4-FFF2-40B4-BE49-F238E27FC236}">
              <a16:creationId xmlns="" xmlns:a16="http://schemas.microsoft.com/office/drawing/2014/main" id="{ABF357F8-1306-484D-9DB5-32EFBDADA08D}"/>
            </a:ext>
          </a:extLst>
        </xdr:cNvPr>
        <xdr:cNvSpPr txBox="1"/>
      </xdr:nvSpPr>
      <xdr:spPr>
        <a:xfrm>
          <a:off x="3635374" y="7677149"/>
          <a:ext cx="4918075" cy="466725"/>
        </a:xfrm>
        <a:prstGeom prst="rect">
          <a:avLst/>
        </a:prstGeom>
        <a:noFill/>
        <a:ln w="6350">
          <a:noFill/>
        </a:ln>
        <a:effectLst/>
      </xdr:spPr>
      <xdr:txBody>
        <a:bodyPr rot="0" spcFirstLastPara="0" vert="horz" wrap="square" lIns="103455" tIns="51728" rIns="103455" bIns="51728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17276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34552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551828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069104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586380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103656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620933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138209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l" defTabSz="1034552" rtl="0" eaLnBrk="1" latinLnBrk="0" hangingPunct="1">
            <a:lnSpc>
              <a:spcPct val="115000"/>
            </a:lnSpc>
          </a:pPr>
          <a:r>
            <a:rPr lang="fr-FR" sz="1000" b="0" kern="1200" cap="all" baseline="0">
              <a:solidFill>
                <a:srgbClr val="16519F"/>
              </a:solidFill>
              <a:latin typeface="Pole Emploi PRO" panose="02000503040000020004" pitchFamily="50" charset="0"/>
              <a:ea typeface="Calibri"/>
              <a:cs typeface="Arial"/>
            </a:rPr>
            <a:t>Profil des demandeurs d’emploi allocataires du RSA (cat. A, B, C) – Comparaison avec l’ensemble des inscrits du périmètre</a:t>
          </a:r>
        </a:p>
      </xdr:txBody>
    </xdr:sp>
    <xdr:clientData/>
  </xdr:twoCellAnchor>
  <xdr:twoCellAnchor>
    <xdr:from>
      <xdr:col>4</xdr:col>
      <xdr:colOff>563245</xdr:colOff>
      <xdr:row>41</xdr:row>
      <xdr:rowOff>117475</xdr:rowOff>
    </xdr:from>
    <xdr:to>
      <xdr:col>11</xdr:col>
      <xdr:colOff>737870</xdr:colOff>
      <xdr:row>57</xdr:row>
      <xdr:rowOff>149860</xdr:rowOff>
    </xdr:to>
    <xdr:graphicFrame macro="">
      <xdr:nvGraphicFramePr>
        <xdr:cNvPr id="21" name="Graphique 20">
          <a:extLst>
            <a:ext uri="{FF2B5EF4-FFF2-40B4-BE49-F238E27FC236}">
              <a16:creationId xmlns="" xmlns:a16="http://schemas.microsoft.com/office/drawing/2014/main" id="{55C072F0-57C6-4AF4-8219-75BF6CFACC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55</xdr:row>
      <xdr:rowOff>155575</xdr:rowOff>
    </xdr:from>
    <xdr:to>
      <xdr:col>5</xdr:col>
      <xdr:colOff>182823</xdr:colOff>
      <xdr:row>57</xdr:row>
      <xdr:rowOff>153993</xdr:rowOff>
    </xdr:to>
    <xdr:sp macro="" textlink="">
      <xdr:nvSpPr>
        <xdr:cNvPr id="22" name="Zone de texte 21">
          <a:extLst>
            <a:ext uri="{FF2B5EF4-FFF2-40B4-BE49-F238E27FC236}">
              <a16:creationId xmlns="" xmlns:a16="http://schemas.microsoft.com/office/drawing/2014/main" id="{3EFCF416-EE0D-4312-9C04-A926C2C92F3B}"/>
            </a:ext>
          </a:extLst>
        </xdr:cNvPr>
        <xdr:cNvSpPr txBox="1"/>
      </xdr:nvSpPr>
      <xdr:spPr>
        <a:xfrm>
          <a:off x="0" y="9391015"/>
          <a:ext cx="3985203" cy="425138"/>
        </a:xfrm>
        <a:prstGeom prst="rect">
          <a:avLst/>
        </a:prstGeom>
        <a:noFill/>
        <a:ln w="6350">
          <a:noFill/>
        </a:ln>
        <a:effectLst/>
      </xdr:spPr>
      <xdr:txBody>
        <a:bodyPr rot="0" spcFirstLastPara="0" vert="horz" wrap="square" lIns="103455" tIns="51728" rIns="103455" bIns="51728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17276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34552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551828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069104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586380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103656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620933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138209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l" defTabSz="1034552" rtl="0" eaLnBrk="1" latinLnBrk="0" hangingPunct="1">
            <a:lnSpc>
              <a:spcPct val="115000"/>
            </a:lnSpc>
          </a:pPr>
          <a:r>
            <a:rPr lang="fr-FR" sz="1000" b="0" kern="1200" cap="all" baseline="0">
              <a:solidFill>
                <a:srgbClr val="16519F"/>
              </a:solidFill>
              <a:latin typeface="Pole Emploi PRO" panose="02000503040000020004" pitchFamily="50" charset="0"/>
              <a:ea typeface="Calibri"/>
              <a:cs typeface="Arial"/>
            </a:rPr>
            <a:t>Proportion par sexe (Cat. A, B, C ) </a:t>
          </a:r>
        </a:p>
      </xdr:txBody>
    </xdr:sp>
    <xdr:clientData/>
  </xdr:twoCellAnchor>
  <xdr:twoCellAnchor>
    <xdr:from>
      <xdr:col>5</xdr:col>
      <xdr:colOff>571500</xdr:colOff>
      <xdr:row>64</xdr:row>
      <xdr:rowOff>142875</xdr:rowOff>
    </xdr:from>
    <xdr:to>
      <xdr:col>11</xdr:col>
      <xdr:colOff>278073</xdr:colOff>
      <xdr:row>66</xdr:row>
      <xdr:rowOff>84143</xdr:rowOff>
    </xdr:to>
    <xdr:sp macro="" textlink="">
      <xdr:nvSpPr>
        <xdr:cNvPr id="23" name="Zone de texte 21">
          <a:extLst>
            <a:ext uri="{FF2B5EF4-FFF2-40B4-BE49-F238E27FC236}">
              <a16:creationId xmlns="" xmlns:a16="http://schemas.microsoft.com/office/drawing/2014/main" id="{4BC7B702-108F-4C52-BBB5-16ECC0D3D9DA}"/>
            </a:ext>
          </a:extLst>
        </xdr:cNvPr>
        <xdr:cNvSpPr txBox="1"/>
      </xdr:nvSpPr>
      <xdr:spPr>
        <a:xfrm>
          <a:off x="4267200" y="12401550"/>
          <a:ext cx="4269048" cy="322268"/>
        </a:xfrm>
        <a:prstGeom prst="rect">
          <a:avLst/>
        </a:prstGeom>
        <a:noFill/>
        <a:ln w="6350">
          <a:noFill/>
        </a:ln>
        <a:effectLst/>
      </xdr:spPr>
      <xdr:txBody>
        <a:bodyPr rot="0" spcFirstLastPara="0" vert="horz" wrap="square" lIns="103455" tIns="51728" rIns="103455" bIns="51728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17276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34552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551828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069104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586380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103656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620933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138209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1034552" rtl="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b="0" kern="1200" cap="all" baseline="0" noProof="0">
              <a:solidFill>
                <a:srgbClr val="16519F"/>
              </a:solidFill>
              <a:latin typeface="Pole Emploi PRO" panose="02000503040000020004" pitchFamily="50" charset="0"/>
              <a:ea typeface="Calibri"/>
              <a:cs typeface="Arial"/>
            </a:rPr>
            <a:t>DÉTAIL par ancienneté EN CATÉGORIE A (Cat. A, B, C ) </a:t>
          </a:r>
        </a:p>
      </xdr:txBody>
    </xdr:sp>
    <xdr:clientData/>
  </xdr:twoCellAnchor>
  <xdr:twoCellAnchor>
    <xdr:from>
      <xdr:col>12</xdr:col>
      <xdr:colOff>9525</xdr:colOff>
      <xdr:row>11</xdr:row>
      <xdr:rowOff>57150</xdr:rowOff>
    </xdr:from>
    <xdr:to>
      <xdr:col>17</xdr:col>
      <xdr:colOff>192348</xdr:colOff>
      <xdr:row>13</xdr:row>
      <xdr:rowOff>55568</xdr:rowOff>
    </xdr:to>
    <xdr:sp macro="" textlink="">
      <xdr:nvSpPr>
        <xdr:cNvPr id="24" name="Zone de texte 21">
          <a:extLst>
            <a:ext uri="{FF2B5EF4-FFF2-40B4-BE49-F238E27FC236}">
              <a16:creationId xmlns="" xmlns:a16="http://schemas.microsoft.com/office/drawing/2014/main" id="{29821B6F-4E69-4553-9A12-59F3380A8BEB}"/>
            </a:ext>
          </a:extLst>
        </xdr:cNvPr>
        <xdr:cNvSpPr txBox="1"/>
      </xdr:nvSpPr>
      <xdr:spPr>
        <a:xfrm>
          <a:off x="9305925" y="742950"/>
          <a:ext cx="4107123" cy="333698"/>
        </a:xfrm>
        <a:prstGeom prst="rect">
          <a:avLst/>
        </a:prstGeom>
        <a:noFill/>
        <a:ln w="6350">
          <a:noFill/>
        </a:ln>
        <a:effectLst/>
      </xdr:spPr>
      <xdr:txBody>
        <a:bodyPr rot="0" spcFirstLastPara="0" vert="horz" wrap="square" lIns="103455" tIns="51728" rIns="103455" bIns="51728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17276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34552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551828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069104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586380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103656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620933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138209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1034552" rtl="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b="0" kern="1200" cap="all" baseline="0" noProof="0">
              <a:solidFill>
                <a:srgbClr val="16519F"/>
              </a:solidFill>
              <a:latin typeface="Pole Emploi PRO" panose="02000503040000020004" pitchFamily="50" charset="0"/>
              <a:ea typeface="Calibri"/>
              <a:cs typeface="Arial"/>
            </a:rPr>
            <a:t>Proportion par tranche d'âge (Cat. A, B, C )</a:t>
          </a:r>
        </a:p>
      </xdr:txBody>
    </xdr:sp>
    <xdr:clientData/>
  </xdr:twoCellAnchor>
  <xdr:twoCellAnchor>
    <xdr:from>
      <xdr:col>12</xdr:col>
      <xdr:colOff>66675</xdr:colOff>
      <xdr:row>22</xdr:row>
      <xdr:rowOff>838200</xdr:rowOff>
    </xdr:from>
    <xdr:to>
      <xdr:col>17</xdr:col>
      <xdr:colOff>249498</xdr:colOff>
      <xdr:row>24</xdr:row>
      <xdr:rowOff>265118</xdr:rowOff>
    </xdr:to>
    <xdr:sp macro="" textlink="">
      <xdr:nvSpPr>
        <xdr:cNvPr id="25" name="Zone de texte 21">
          <a:extLst>
            <a:ext uri="{FF2B5EF4-FFF2-40B4-BE49-F238E27FC236}">
              <a16:creationId xmlns="" xmlns:a16="http://schemas.microsoft.com/office/drawing/2014/main" id="{D891A0CB-57C6-48B2-B05E-6FB6302D78B0}"/>
            </a:ext>
          </a:extLst>
        </xdr:cNvPr>
        <xdr:cNvSpPr txBox="1"/>
      </xdr:nvSpPr>
      <xdr:spPr>
        <a:xfrm>
          <a:off x="9363075" y="3360420"/>
          <a:ext cx="4107123" cy="470858"/>
        </a:xfrm>
        <a:prstGeom prst="rect">
          <a:avLst/>
        </a:prstGeom>
        <a:noFill/>
        <a:ln w="6350">
          <a:noFill/>
        </a:ln>
        <a:effectLst/>
      </xdr:spPr>
      <xdr:txBody>
        <a:bodyPr rot="0" spcFirstLastPara="0" vert="horz" wrap="square" lIns="103455" tIns="51728" rIns="103455" bIns="51728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17276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34552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551828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069104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586380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103656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620933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138209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1034552" rtl="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b="0" kern="1200" cap="all" baseline="0" noProof="0">
              <a:solidFill>
                <a:srgbClr val="16519F"/>
              </a:solidFill>
              <a:latin typeface="Pole Emploi PRO" panose="02000503040000020004" pitchFamily="50" charset="0"/>
              <a:ea typeface="Calibri"/>
              <a:cs typeface="Arial"/>
            </a:rPr>
            <a:t>Proportion par niveau de formation (Cat. A, B, C )</a:t>
          </a:r>
        </a:p>
      </xdr:txBody>
    </xdr:sp>
    <xdr:clientData/>
  </xdr:twoCellAnchor>
  <xdr:twoCellAnchor>
    <xdr:from>
      <xdr:col>12</xdr:col>
      <xdr:colOff>133350</xdr:colOff>
      <xdr:row>36</xdr:row>
      <xdr:rowOff>19050</xdr:rowOff>
    </xdr:from>
    <xdr:to>
      <xdr:col>20</xdr:col>
      <xdr:colOff>428625</xdr:colOff>
      <xdr:row>38</xdr:row>
      <xdr:rowOff>17468</xdr:rowOff>
    </xdr:to>
    <xdr:sp macro="" textlink="">
      <xdr:nvSpPr>
        <xdr:cNvPr id="26" name="Zone de texte 21">
          <a:extLst>
            <a:ext uri="{FF2B5EF4-FFF2-40B4-BE49-F238E27FC236}">
              <a16:creationId xmlns="" xmlns:a16="http://schemas.microsoft.com/office/drawing/2014/main" id="{B2A21099-A608-49EB-9C39-590BF03ADC8A}"/>
            </a:ext>
          </a:extLst>
        </xdr:cNvPr>
        <xdr:cNvSpPr txBox="1"/>
      </xdr:nvSpPr>
      <xdr:spPr>
        <a:xfrm>
          <a:off x="9429750" y="5947410"/>
          <a:ext cx="6581775" cy="333698"/>
        </a:xfrm>
        <a:prstGeom prst="rect">
          <a:avLst/>
        </a:prstGeom>
        <a:noFill/>
        <a:ln w="6350">
          <a:noFill/>
        </a:ln>
        <a:effectLst/>
      </xdr:spPr>
      <xdr:txBody>
        <a:bodyPr rot="0" spcFirstLastPara="0" vert="horz" wrap="square" lIns="103455" tIns="51728" rIns="103455" bIns="51728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17276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34552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551828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069104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586380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103656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620933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138209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1034552" rtl="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b="0" kern="1200" cap="all" baseline="0" noProof="0">
              <a:solidFill>
                <a:srgbClr val="16519F"/>
              </a:solidFill>
              <a:latin typeface="Pole Emploi PRO" panose="02000503040000020004" pitchFamily="50" charset="0"/>
              <a:ea typeface="Calibri"/>
              <a:cs typeface="Arial"/>
            </a:rPr>
            <a:t>Répartition par principaux domaines recherchés par les demandeurs d'emploi  (Cat. A, B, C ) </a:t>
          </a:r>
        </a:p>
      </xdr:txBody>
    </xdr:sp>
    <xdr:clientData/>
  </xdr:twoCellAnchor>
  <xdr:twoCellAnchor>
    <xdr:from>
      <xdr:col>12</xdr:col>
      <xdr:colOff>9526</xdr:colOff>
      <xdr:row>38</xdr:row>
      <xdr:rowOff>57151</xdr:rowOff>
    </xdr:from>
    <xdr:to>
      <xdr:col>18</xdr:col>
      <xdr:colOff>676276</xdr:colOff>
      <xdr:row>53</xdr:row>
      <xdr:rowOff>142875</xdr:rowOff>
    </xdr:to>
    <xdr:graphicFrame macro="">
      <xdr:nvGraphicFramePr>
        <xdr:cNvPr id="27" name="Graphique 1">
          <a:extLst>
            <a:ext uri="{FF2B5EF4-FFF2-40B4-BE49-F238E27FC236}">
              <a16:creationId xmlns="" xmlns:a16="http://schemas.microsoft.com/office/drawing/2014/main" id="{0F4BBC24-B287-4034-B01E-A6AD847072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13</xdr:col>
      <xdr:colOff>57151</xdr:colOff>
      <xdr:row>55</xdr:row>
      <xdr:rowOff>95250</xdr:rowOff>
    </xdr:from>
    <xdr:to>
      <xdr:col>17</xdr:col>
      <xdr:colOff>266700</xdr:colOff>
      <xdr:row>57</xdr:row>
      <xdr:rowOff>203509</xdr:rowOff>
    </xdr:to>
    <xdr:sp macro="" textlink="">
      <xdr:nvSpPr>
        <xdr:cNvPr id="28" name="Zone de texte 21">
          <a:extLst>
            <a:ext uri="{FF2B5EF4-FFF2-40B4-BE49-F238E27FC236}">
              <a16:creationId xmlns="" xmlns:a16="http://schemas.microsoft.com/office/drawing/2014/main" id="{99BE603A-29FA-4B87-9F32-16AEF8957C9C}"/>
            </a:ext>
          </a:extLst>
        </xdr:cNvPr>
        <xdr:cNvSpPr txBox="1"/>
      </xdr:nvSpPr>
      <xdr:spPr>
        <a:xfrm>
          <a:off x="9848851" y="10534650"/>
          <a:ext cx="3257549" cy="508309"/>
        </a:xfrm>
        <a:prstGeom prst="rect">
          <a:avLst/>
        </a:prstGeom>
        <a:noFill/>
        <a:ln w="6350">
          <a:noFill/>
        </a:ln>
        <a:effectLst/>
      </xdr:spPr>
      <xdr:txBody>
        <a:bodyPr rot="0" spcFirstLastPara="0" vert="horz" wrap="square" lIns="103455" tIns="51728" rIns="103455" bIns="51728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1pPr>
          <a:lvl2pPr marL="517276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2pPr>
          <a:lvl3pPr marL="1034552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3pPr>
          <a:lvl4pPr marL="1551828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4pPr>
          <a:lvl5pPr marL="2069104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5pPr>
          <a:lvl6pPr marL="2586380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6pPr>
          <a:lvl7pPr marL="3103656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7pPr>
          <a:lvl8pPr marL="3620933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8pPr>
          <a:lvl9pPr marL="4138209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marL="0" marR="0" lvl="0" indent="0" algn="l" defTabSz="1034552" rtl="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b="0" kern="1200" cap="all" baseline="0">
              <a:solidFill>
                <a:srgbClr val="16519F"/>
              </a:solidFill>
              <a:latin typeface="Pole Emploi PRO" panose="02000503040000020004" pitchFamily="50" charset="0"/>
              <a:ea typeface="Calibri"/>
              <a:cs typeface="Arial"/>
            </a:rPr>
            <a:t>Type d’accompagnement des demandeurs d’emploi </a:t>
          </a:r>
          <a:r>
            <a:rPr lang="fr-FR" sz="1000" b="0" kern="1200" cap="all" baseline="0" noProof="0">
              <a:solidFill>
                <a:srgbClr val="16519F"/>
              </a:solidFill>
              <a:latin typeface="Pole Emploi PRO" panose="02000503040000020004" pitchFamily="50" charset="0"/>
              <a:ea typeface="Calibri"/>
              <a:cs typeface="Arial"/>
            </a:rPr>
            <a:t>(Cat. A, B, C ) </a:t>
          </a:r>
          <a:endParaRPr lang="fr-FR" sz="1000" b="0" kern="1200" cap="all" baseline="0">
            <a:solidFill>
              <a:srgbClr val="16519F"/>
            </a:solidFill>
            <a:latin typeface="Pole Emploi PRO" panose="02000503040000020004" pitchFamily="50" charset="0"/>
            <a:ea typeface="Calibri"/>
            <a:cs typeface="Arial"/>
          </a:endParaRPr>
        </a:p>
      </xdr:txBody>
    </xdr:sp>
    <xdr:clientData/>
  </xdr:twoCellAnchor>
  <xdr:twoCellAnchor>
    <xdr:from>
      <xdr:col>19</xdr:col>
      <xdr:colOff>152400</xdr:colOff>
      <xdr:row>11</xdr:row>
      <xdr:rowOff>47624</xdr:rowOff>
    </xdr:from>
    <xdr:to>
      <xdr:col>22</xdr:col>
      <xdr:colOff>752475</xdr:colOff>
      <xdr:row>14</xdr:row>
      <xdr:rowOff>47624</xdr:rowOff>
    </xdr:to>
    <xdr:sp macro="" textlink="">
      <xdr:nvSpPr>
        <xdr:cNvPr id="29" name="Zone de texte 21">
          <a:extLst>
            <a:ext uri="{FF2B5EF4-FFF2-40B4-BE49-F238E27FC236}">
              <a16:creationId xmlns="" xmlns:a16="http://schemas.microsoft.com/office/drawing/2014/main" id="{1B2CF38E-1D5F-4B7E-98BD-AD530C5FDFD7}"/>
            </a:ext>
          </a:extLst>
        </xdr:cNvPr>
        <xdr:cNvSpPr txBox="1"/>
      </xdr:nvSpPr>
      <xdr:spPr>
        <a:xfrm>
          <a:off x="14516100" y="2047874"/>
          <a:ext cx="2962275" cy="485775"/>
        </a:xfrm>
        <a:prstGeom prst="rect">
          <a:avLst/>
        </a:prstGeom>
        <a:noFill/>
        <a:ln w="6350">
          <a:noFill/>
        </a:ln>
        <a:effectLst/>
      </xdr:spPr>
      <xdr:txBody>
        <a:bodyPr rot="0" spcFirstLastPara="0" vert="horz" wrap="square" lIns="103455" tIns="51728" rIns="103455" bIns="51728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17276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34552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551828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069104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586380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103656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620933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138209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1034552" rtl="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b="0" kern="1200" cap="all" baseline="0" noProof="0">
              <a:solidFill>
                <a:srgbClr val="16519F"/>
              </a:solidFill>
              <a:latin typeface="Pole Emploi PRO" panose="02000503040000020004" pitchFamily="50" charset="0"/>
              <a:ea typeface="Calibri"/>
              <a:cs typeface="Arial"/>
            </a:rPr>
            <a:t>Proportion des bénéficiaires de l'obligation d'emploi (Cat. A, B, C ) </a:t>
          </a:r>
        </a:p>
      </xdr:txBody>
    </xdr:sp>
    <xdr:clientData/>
  </xdr:twoCellAnchor>
  <xdr:twoCellAnchor>
    <xdr:from>
      <xdr:col>12</xdr:col>
      <xdr:colOff>114300</xdr:colOff>
      <xdr:row>57</xdr:row>
      <xdr:rowOff>161925</xdr:rowOff>
    </xdr:from>
    <xdr:to>
      <xdr:col>15</xdr:col>
      <xdr:colOff>571500</xdr:colOff>
      <xdr:row>66</xdr:row>
      <xdr:rowOff>133350</xdr:rowOff>
    </xdr:to>
    <xdr:graphicFrame macro="">
      <xdr:nvGraphicFramePr>
        <xdr:cNvPr id="30" name="Graphique 1">
          <a:extLst>
            <a:ext uri="{FF2B5EF4-FFF2-40B4-BE49-F238E27FC236}">
              <a16:creationId xmlns="" xmlns:a16="http://schemas.microsoft.com/office/drawing/2014/main" id="{1BBAD566-8B5D-484F-8E33-64CA047ED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438150</xdr:colOff>
      <xdr:row>70</xdr:row>
      <xdr:rowOff>57150</xdr:rowOff>
    </xdr:from>
    <xdr:to>
      <xdr:col>22</xdr:col>
      <xdr:colOff>171450</xdr:colOff>
      <xdr:row>71</xdr:row>
      <xdr:rowOff>198176</xdr:rowOff>
    </xdr:to>
    <xdr:sp macro="" textlink="">
      <xdr:nvSpPr>
        <xdr:cNvPr id="31" name="Zone de texte 21">
          <a:extLst>
            <a:ext uri="{FF2B5EF4-FFF2-40B4-BE49-F238E27FC236}">
              <a16:creationId xmlns="" xmlns:a16="http://schemas.microsoft.com/office/drawing/2014/main" id="{F70EB6D2-6ECD-42B0-A888-619B0D2BDD34}"/>
            </a:ext>
          </a:extLst>
        </xdr:cNvPr>
        <xdr:cNvSpPr txBox="1"/>
      </xdr:nvSpPr>
      <xdr:spPr>
        <a:xfrm>
          <a:off x="10229850" y="13344525"/>
          <a:ext cx="6667500" cy="302951"/>
        </a:xfrm>
        <a:prstGeom prst="rect">
          <a:avLst/>
        </a:prstGeom>
        <a:noFill/>
        <a:ln w="6350">
          <a:noFill/>
        </a:ln>
        <a:effectLst/>
      </xdr:spPr>
      <xdr:txBody>
        <a:bodyPr rot="0" spcFirstLastPara="0" vert="horz" wrap="square" lIns="103455" tIns="51728" rIns="103455" bIns="51728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1pPr>
          <a:lvl2pPr marL="517276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2pPr>
          <a:lvl3pPr marL="1034552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3pPr>
          <a:lvl4pPr marL="1551828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4pPr>
          <a:lvl5pPr marL="2069104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5pPr>
          <a:lvl6pPr marL="2586380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6pPr>
          <a:lvl7pPr marL="3103656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7pPr>
          <a:lvl8pPr marL="3620933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8pPr>
          <a:lvl9pPr marL="4138209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marL="0" indent="0" algn="l" defTabSz="1034552" rtl="0" eaLnBrk="1" latinLnBrk="0" hangingPunct="1">
            <a:lnSpc>
              <a:spcPct val="115000"/>
            </a:lnSpc>
          </a:pPr>
          <a:r>
            <a:rPr lang="fr-FR" sz="1400" b="1" kern="1200">
              <a:solidFill>
                <a:srgbClr val="33B7B7"/>
              </a:solidFill>
              <a:latin typeface="Pole Emploi PRO" panose="02000503040000020004" pitchFamily="50" charset="0"/>
              <a:ea typeface="Calibri"/>
              <a:cs typeface="Arial"/>
            </a:rPr>
            <a:t>Entrées et sorties de France Travail des demandeurs d'emploi allocataires du RSA</a:t>
          </a:r>
        </a:p>
      </xdr:txBody>
    </xdr:sp>
    <xdr:clientData/>
  </xdr:twoCellAnchor>
  <xdr:twoCellAnchor>
    <xdr:from>
      <xdr:col>12</xdr:col>
      <xdr:colOff>123825</xdr:colOff>
      <xdr:row>71</xdr:row>
      <xdr:rowOff>171450</xdr:rowOff>
    </xdr:from>
    <xdr:to>
      <xdr:col>12</xdr:col>
      <xdr:colOff>476250</xdr:colOff>
      <xdr:row>73</xdr:row>
      <xdr:rowOff>36570</xdr:rowOff>
    </xdr:to>
    <xdr:grpSp>
      <xdr:nvGrpSpPr>
        <xdr:cNvPr id="32" name="Groupe 31">
          <a:extLst>
            <a:ext uri="{FF2B5EF4-FFF2-40B4-BE49-F238E27FC236}">
              <a16:creationId xmlns="" xmlns:a16="http://schemas.microsoft.com/office/drawing/2014/main" id="{1E4DE496-79D8-4CFC-B956-1861C6079EAB}"/>
            </a:ext>
          </a:extLst>
        </xdr:cNvPr>
        <xdr:cNvGrpSpPr/>
      </xdr:nvGrpSpPr>
      <xdr:grpSpPr>
        <a:xfrm>
          <a:off x="9144000" y="13573125"/>
          <a:ext cx="352425" cy="360420"/>
          <a:chOff x="11430000" y="12382500"/>
          <a:chExt cx="540000" cy="584834"/>
        </a:xfrm>
        <a:solidFill>
          <a:srgbClr val="33B7B7"/>
        </a:solidFill>
      </xdr:grpSpPr>
      <xdr:sp macro="" textlink="">
        <xdr:nvSpPr>
          <xdr:cNvPr id="33" name="Ellipse 32">
            <a:extLst>
              <a:ext uri="{FF2B5EF4-FFF2-40B4-BE49-F238E27FC236}">
                <a16:creationId xmlns="" xmlns:a16="http://schemas.microsoft.com/office/drawing/2014/main" id="{B5554E7A-7268-17A6-9B3D-B0FB8D58E161}"/>
              </a:ext>
            </a:extLst>
          </xdr:cNvPr>
          <xdr:cNvSpPr/>
        </xdr:nvSpPr>
        <xdr:spPr>
          <a:xfrm>
            <a:off x="11430000" y="12382500"/>
            <a:ext cx="540000" cy="584834"/>
          </a:xfrm>
          <a:prstGeom prst="ellipse">
            <a:avLst/>
          </a:prstGeom>
          <a:grpFill/>
          <a:ln w="25400" cap="flat" cmpd="sng" algn="ctr">
            <a:noFill/>
            <a:prstDash val="solid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fr-FR"/>
            </a:defPPr>
            <a:lvl1pPr marL="0" algn="l" defTabSz="1034552" rtl="0" eaLnBrk="1" latinLnBrk="0" hangingPunct="1">
              <a:defRPr sz="2000" kern="1200">
                <a:solidFill>
                  <a:sysClr val="window" lastClr="FFFFFF"/>
                </a:solidFill>
                <a:latin typeface="Calibri"/>
              </a:defRPr>
            </a:lvl1pPr>
            <a:lvl2pPr marL="517276" algn="l" defTabSz="1034552" rtl="0" eaLnBrk="1" latinLnBrk="0" hangingPunct="1">
              <a:defRPr sz="2000" kern="1200">
                <a:solidFill>
                  <a:sysClr val="window" lastClr="FFFFFF"/>
                </a:solidFill>
                <a:latin typeface="Calibri"/>
              </a:defRPr>
            </a:lvl2pPr>
            <a:lvl3pPr marL="1034552" algn="l" defTabSz="1034552" rtl="0" eaLnBrk="1" latinLnBrk="0" hangingPunct="1">
              <a:defRPr sz="2000" kern="1200">
                <a:solidFill>
                  <a:sysClr val="window" lastClr="FFFFFF"/>
                </a:solidFill>
                <a:latin typeface="Calibri"/>
              </a:defRPr>
            </a:lvl3pPr>
            <a:lvl4pPr marL="1551828" algn="l" defTabSz="1034552" rtl="0" eaLnBrk="1" latinLnBrk="0" hangingPunct="1">
              <a:defRPr sz="2000" kern="1200">
                <a:solidFill>
                  <a:sysClr val="window" lastClr="FFFFFF"/>
                </a:solidFill>
                <a:latin typeface="Calibri"/>
              </a:defRPr>
            </a:lvl4pPr>
            <a:lvl5pPr marL="2069104" algn="l" defTabSz="1034552" rtl="0" eaLnBrk="1" latinLnBrk="0" hangingPunct="1">
              <a:defRPr sz="2000" kern="1200">
                <a:solidFill>
                  <a:sysClr val="window" lastClr="FFFFFF"/>
                </a:solidFill>
                <a:latin typeface="Calibri"/>
              </a:defRPr>
            </a:lvl5pPr>
            <a:lvl6pPr marL="2586380" algn="l" defTabSz="1034552" rtl="0" eaLnBrk="1" latinLnBrk="0" hangingPunct="1">
              <a:defRPr sz="2000" kern="1200">
                <a:solidFill>
                  <a:sysClr val="window" lastClr="FFFFFF"/>
                </a:solidFill>
                <a:latin typeface="Calibri"/>
              </a:defRPr>
            </a:lvl6pPr>
            <a:lvl7pPr marL="3103656" algn="l" defTabSz="1034552" rtl="0" eaLnBrk="1" latinLnBrk="0" hangingPunct="1">
              <a:defRPr sz="2000" kern="1200">
                <a:solidFill>
                  <a:sysClr val="window" lastClr="FFFFFF"/>
                </a:solidFill>
                <a:latin typeface="Calibri"/>
              </a:defRPr>
            </a:lvl7pPr>
            <a:lvl8pPr marL="3620933" algn="l" defTabSz="1034552" rtl="0" eaLnBrk="1" latinLnBrk="0" hangingPunct="1">
              <a:defRPr sz="2000" kern="1200">
                <a:solidFill>
                  <a:sysClr val="window" lastClr="FFFFFF"/>
                </a:solidFill>
                <a:latin typeface="Calibri"/>
              </a:defRPr>
            </a:lvl8pPr>
            <a:lvl9pPr marL="4138209" algn="l" defTabSz="1034552" rtl="0" eaLnBrk="1" latinLnBrk="0" hangingPunct="1">
              <a:defRPr sz="2000" kern="1200">
                <a:solidFill>
                  <a:sysClr val="window" lastClr="FFFFFF"/>
                </a:solidFill>
                <a:latin typeface="Calibri"/>
              </a:defRPr>
            </a:lvl9pPr>
          </a:lstStyle>
          <a:p>
            <a:pPr algn="ctr"/>
            <a:endParaRPr lang="fr-FR"/>
          </a:p>
        </xdr:txBody>
      </xdr:sp>
      <xdr:sp macro="" textlink="">
        <xdr:nvSpPr>
          <xdr:cNvPr id="34" name="Rectangle 33">
            <a:extLst>
              <a:ext uri="{FF2B5EF4-FFF2-40B4-BE49-F238E27FC236}">
                <a16:creationId xmlns="" xmlns:a16="http://schemas.microsoft.com/office/drawing/2014/main" id="{420A7871-52D3-5DFD-E9CF-643725784D0D}"/>
              </a:ext>
            </a:extLst>
          </xdr:cNvPr>
          <xdr:cNvSpPr/>
        </xdr:nvSpPr>
        <xdr:spPr>
          <a:xfrm>
            <a:off x="11605615" y="12505064"/>
            <a:ext cx="183600" cy="295200"/>
          </a:xfrm>
          <a:prstGeom prst="rect">
            <a:avLst/>
          </a:prstGeom>
          <a:grpFill/>
          <a:ln w="25400" cap="flat" cmpd="sng" algn="ctr">
            <a:solidFill>
              <a:sysClr val="window" lastClr="FFFFFF"/>
            </a:solidFill>
            <a:prstDash val="solid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fr-FR"/>
            </a:defPPr>
            <a:lvl1pPr marL="0" algn="l" defTabSz="1034552" rtl="0" eaLnBrk="1" latinLnBrk="0" hangingPunct="1">
              <a:defRPr sz="2000" kern="1200">
                <a:solidFill>
                  <a:sysClr val="window" lastClr="FFFFFF"/>
                </a:solidFill>
                <a:latin typeface="Calibri"/>
              </a:defRPr>
            </a:lvl1pPr>
            <a:lvl2pPr marL="517276" algn="l" defTabSz="1034552" rtl="0" eaLnBrk="1" latinLnBrk="0" hangingPunct="1">
              <a:defRPr sz="2000" kern="1200">
                <a:solidFill>
                  <a:sysClr val="window" lastClr="FFFFFF"/>
                </a:solidFill>
                <a:latin typeface="Calibri"/>
              </a:defRPr>
            </a:lvl2pPr>
            <a:lvl3pPr marL="1034552" algn="l" defTabSz="1034552" rtl="0" eaLnBrk="1" latinLnBrk="0" hangingPunct="1">
              <a:defRPr sz="2000" kern="1200">
                <a:solidFill>
                  <a:sysClr val="window" lastClr="FFFFFF"/>
                </a:solidFill>
                <a:latin typeface="Calibri"/>
              </a:defRPr>
            </a:lvl3pPr>
            <a:lvl4pPr marL="1551828" algn="l" defTabSz="1034552" rtl="0" eaLnBrk="1" latinLnBrk="0" hangingPunct="1">
              <a:defRPr sz="2000" kern="1200">
                <a:solidFill>
                  <a:sysClr val="window" lastClr="FFFFFF"/>
                </a:solidFill>
                <a:latin typeface="Calibri"/>
              </a:defRPr>
            </a:lvl4pPr>
            <a:lvl5pPr marL="2069104" algn="l" defTabSz="1034552" rtl="0" eaLnBrk="1" latinLnBrk="0" hangingPunct="1">
              <a:defRPr sz="2000" kern="1200">
                <a:solidFill>
                  <a:sysClr val="window" lastClr="FFFFFF"/>
                </a:solidFill>
                <a:latin typeface="Calibri"/>
              </a:defRPr>
            </a:lvl5pPr>
            <a:lvl6pPr marL="2586380" algn="l" defTabSz="1034552" rtl="0" eaLnBrk="1" latinLnBrk="0" hangingPunct="1">
              <a:defRPr sz="2000" kern="1200">
                <a:solidFill>
                  <a:sysClr val="window" lastClr="FFFFFF"/>
                </a:solidFill>
                <a:latin typeface="Calibri"/>
              </a:defRPr>
            </a:lvl6pPr>
            <a:lvl7pPr marL="3103656" algn="l" defTabSz="1034552" rtl="0" eaLnBrk="1" latinLnBrk="0" hangingPunct="1">
              <a:defRPr sz="2000" kern="1200">
                <a:solidFill>
                  <a:sysClr val="window" lastClr="FFFFFF"/>
                </a:solidFill>
                <a:latin typeface="Calibri"/>
              </a:defRPr>
            </a:lvl7pPr>
            <a:lvl8pPr marL="3620933" algn="l" defTabSz="1034552" rtl="0" eaLnBrk="1" latinLnBrk="0" hangingPunct="1">
              <a:defRPr sz="2000" kern="1200">
                <a:solidFill>
                  <a:sysClr val="window" lastClr="FFFFFF"/>
                </a:solidFill>
                <a:latin typeface="Calibri"/>
              </a:defRPr>
            </a:lvl8pPr>
            <a:lvl9pPr marL="4138209" algn="l" defTabSz="1034552" rtl="0" eaLnBrk="1" latinLnBrk="0" hangingPunct="1">
              <a:defRPr sz="2000" kern="1200">
                <a:solidFill>
                  <a:sysClr val="window" lastClr="FFFFFF"/>
                </a:solidFill>
                <a:latin typeface="Calibri"/>
              </a:defRPr>
            </a:lvl9pPr>
          </a:lstStyle>
          <a:p>
            <a:pPr algn="ctr"/>
            <a:endParaRPr lang="fr-FR"/>
          </a:p>
        </xdr:txBody>
      </xdr:sp>
      <xdr:sp macro="" textlink="">
        <xdr:nvSpPr>
          <xdr:cNvPr id="35" name="Flèche droite 143">
            <a:extLst>
              <a:ext uri="{FF2B5EF4-FFF2-40B4-BE49-F238E27FC236}">
                <a16:creationId xmlns="" xmlns:a16="http://schemas.microsoft.com/office/drawing/2014/main" id="{052B9958-B65F-9511-BC5A-80511F9FE643}"/>
              </a:ext>
            </a:extLst>
          </xdr:cNvPr>
          <xdr:cNvSpPr/>
        </xdr:nvSpPr>
        <xdr:spPr>
          <a:xfrm>
            <a:off x="11523321" y="12572251"/>
            <a:ext cx="212011" cy="169066"/>
          </a:xfrm>
          <a:prstGeom prst="rightArrow">
            <a:avLst/>
          </a:prstGeom>
          <a:grpFill/>
          <a:ln w="12700" cap="flat" cmpd="sng" algn="ctr">
            <a:solidFill>
              <a:srgbClr val="FFFFFF"/>
            </a:solidFill>
            <a:prstDash val="solid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fr-FR"/>
            </a:defPPr>
            <a:lvl1pPr marL="0" algn="l" defTabSz="1034552" rtl="0" eaLnBrk="1" latinLnBrk="0" hangingPunct="1">
              <a:defRPr sz="2000" kern="1200">
                <a:solidFill>
                  <a:sysClr val="window" lastClr="FFFFFF"/>
                </a:solidFill>
                <a:latin typeface="Calibri"/>
              </a:defRPr>
            </a:lvl1pPr>
            <a:lvl2pPr marL="517276" algn="l" defTabSz="1034552" rtl="0" eaLnBrk="1" latinLnBrk="0" hangingPunct="1">
              <a:defRPr sz="2000" kern="1200">
                <a:solidFill>
                  <a:sysClr val="window" lastClr="FFFFFF"/>
                </a:solidFill>
                <a:latin typeface="Calibri"/>
              </a:defRPr>
            </a:lvl2pPr>
            <a:lvl3pPr marL="1034552" algn="l" defTabSz="1034552" rtl="0" eaLnBrk="1" latinLnBrk="0" hangingPunct="1">
              <a:defRPr sz="2000" kern="1200">
                <a:solidFill>
                  <a:sysClr val="window" lastClr="FFFFFF"/>
                </a:solidFill>
                <a:latin typeface="Calibri"/>
              </a:defRPr>
            </a:lvl3pPr>
            <a:lvl4pPr marL="1551828" algn="l" defTabSz="1034552" rtl="0" eaLnBrk="1" latinLnBrk="0" hangingPunct="1">
              <a:defRPr sz="2000" kern="1200">
                <a:solidFill>
                  <a:sysClr val="window" lastClr="FFFFFF"/>
                </a:solidFill>
                <a:latin typeface="Calibri"/>
              </a:defRPr>
            </a:lvl4pPr>
            <a:lvl5pPr marL="2069104" algn="l" defTabSz="1034552" rtl="0" eaLnBrk="1" latinLnBrk="0" hangingPunct="1">
              <a:defRPr sz="2000" kern="1200">
                <a:solidFill>
                  <a:sysClr val="window" lastClr="FFFFFF"/>
                </a:solidFill>
                <a:latin typeface="Calibri"/>
              </a:defRPr>
            </a:lvl5pPr>
            <a:lvl6pPr marL="2586380" algn="l" defTabSz="1034552" rtl="0" eaLnBrk="1" latinLnBrk="0" hangingPunct="1">
              <a:defRPr sz="2000" kern="1200">
                <a:solidFill>
                  <a:sysClr val="window" lastClr="FFFFFF"/>
                </a:solidFill>
                <a:latin typeface="Calibri"/>
              </a:defRPr>
            </a:lvl6pPr>
            <a:lvl7pPr marL="3103656" algn="l" defTabSz="1034552" rtl="0" eaLnBrk="1" latinLnBrk="0" hangingPunct="1">
              <a:defRPr sz="2000" kern="1200">
                <a:solidFill>
                  <a:sysClr val="window" lastClr="FFFFFF"/>
                </a:solidFill>
                <a:latin typeface="Calibri"/>
              </a:defRPr>
            </a:lvl7pPr>
            <a:lvl8pPr marL="3620933" algn="l" defTabSz="1034552" rtl="0" eaLnBrk="1" latinLnBrk="0" hangingPunct="1">
              <a:defRPr sz="2000" kern="1200">
                <a:solidFill>
                  <a:sysClr val="window" lastClr="FFFFFF"/>
                </a:solidFill>
                <a:latin typeface="Calibri"/>
              </a:defRPr>
            </a:lvl8pPr>
            <a:lvl9pPr marL="4138209" algn="l" defTabSz="1034552" rtl="0" eaLnBrk="1" latinLnBrk="0" hangingPunct="1">
              <a:defRPr sz="2000" kern="1200">
                <a:solidFill>
                  <a:sysClr val="window" lastClr="FFFFFF"/>
                </a:solidFill>
                <a:latin typeface="Calibri"/>
              </a:defRPr>
            </a:lvl9pPr>
          </a:lstStyle>
          <a:p>
            <a:pPr algn="ctr"/>
            <a:endParaRPr lang="fr-FR"/>
          </a:p>
        </xdr:txBody>
      </xdr:sp>
    </xdr:grpSp>
    <xdr:clientData/>
  </xdr:twoCellAnchor>
  <xdr:twoCellAnchor>
    <xdr:from>
      <xdr:col>18</xdr:col>
      <xdr:colOff>24488</xdr:colOff>
      <xdr:row>71</xdr:row>
      <xdr:rowOff>248226</xdr:rowOff>
    </xdr:from>
    <xdr:to>
      <xdr:col>18</xdr:col>
      <xdr:colOff>377288</xdr:colOff>
      <xdr:row>73</xdr:row>
      <xdr:rowOff>113346</xdr:rowOff>
    </xdr:to>
    <xdr:grpSp>
      <xdr:nvGrpSpPr>
        <xdr:cNvPr id="36" name="Groupe 35">
          <a:extLst>
            <a:ext uri="{FF2B5EF4-FFF2-40B4-BE49-F238E27FC236}">
              <a16:creationId xmlns="" xmlns:a16="http://schemas.microsoft.com/office/drawing/2014/main" id="{92989166-646F-4AE9-9BB0-149FC04613C2}"/>
            </a:ext>
          </a:extLst>
        </xdr:cNvPr>
        <xdr:cNvGrpSpPr/>
      </xdr:nvGrpSpPr>
      <xdr:grpSpPr>
        <a:xfrm>
          <a:off x="13616663" y="13649901"/>
          <a:ext cx="352800" cy="360420"/>
          <a:chOff x="3740816" y="8496572"/>
          <a:chExt cx="564549" cy="569192"/>
        </a:xfrm>
        <a:solidFill>
          <a:srgbClr val="33B7B7"/>
        </a:solidFill>
      </xdr:grpSpPr>
      <xdr:sp macro="" textlink="">
        <xdr:nvSpPr>
          <xdr:cNvPr id="37" name="Ellipse 36">
            <a:extLst>
              <a:ext uri="{FF2B5EF4-FFF2-40B4-BE49-F238E27FC236}">
                <a16:creationId xmlns="" xmlns:a16="http://schemas.microsoft.com/office/drawing/2014/main" id="{454E3D6A-0800-6D9B-6411-DE015E421303}"/>
              </a:ext>
            </a:extLst>
          </xdr:cNvPr>
          <xdr:cNvSpPr/>
        </xdr:nvSpPr>
        <xdr:spPr>
          <a:xfrm>
            <a:off x="3740816" y="8496572"/>
            <a:ext cx="564549" cy="569192"/>
          </a:xfrm>
          <a:prstGeom prst="ellipse">
            <a:avLst/>
          </a:prstGeom>
          <a:grpFill/>
          <a:ln w="25400" cap="flat" cmpd="sng" algn="ctr">
            <a:noFill/>
            <a:prstDash val="solid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fr-FR"/>
            </a:defPPr>
            <a:lvl1pPr marL="0" algn="l" defTabSz="1034552" rtl="0" eaLnBrk="1" latinLnBrk="0" hangingPunct="1">
              <a:defRPr sz="2000" kern="1200">
                <a:solidFill>
                  <a:sysClr val="window" lastClr="FFFFFF"/>
                </a:solidFill>
                <a:latin typeface="Calibri"/>
              </a:defRPr>
            </a:lvl1pPr>
            <a:lvl2pPr marL="517276" algn="l" defTabSz="1034552" rtl="0" eaLnBrk="1" latinLnBrk="0" hangingPunct="1">
              <a:defRPr sz="2000" kern="1200">
                <a:solidFill>
                  <a:sysClr val="window" lastClr="FFFFFF"/>
                </a:solidFill>
                <a:latin typeface="Calibri"/>
              </a:defRPr>
            </a:lvl2pPr>
            <a:lvl3pPr marL="1034552" algn="l" defTabSz="1034552" rtl="0" eaLnBrk="1" latinLnBrk="0" hangingPunct="1">
              <a:defRPr sz="2000" kern="1200">
                <a:solidFill>
                  <a:sysClr val="window" lastClr="FFFFFF"/>
                </a:solidFill>
                <a:latin typeface="Calibri"/>
              </a:defRPr>
            </a:lvl3pPr>
            <a:lvl4pPr marL="1551828" algn="l" defTabSz="1034552" rtl="0" eaLnBrk="1" latinLnBrk="0" hangingPunct="1">
              <a:defRPr sz="2000" kern="1200">
                <a:solidFill>
                  <a:sysClr val="window" lastClr="FFFFFF"/>
                </a:solidFill>
                <a:latin typeface="Calibri"/>
              </a:defRPr>
            </a:lvl4pPr>
            <a:lvl5pPr marL="2069104" algn="l" defTabSz="1034552" rtl="0" eaLnBrk="1" latinLnBrk="0" hangingPunct="1">
              <a:defRPr sz="2000" kern="1200">
                <a:solidFill>
                  <a:sysClr val="window" lastClr="FFFFFF"/>
                </a:solidFill>
                <a:latin typeface="Calibri"/>
              </a:defRPr>
            </a:lvl5pPr>
            <a:lvl6pPr marL="2586380" algn="l" defTabSz="1034552" rtl="0" eaLnBrk="1" latinLnBrk="0" hangingPunct="1">
              <a:defRPr sz="2000" kern="1200">
                <a:solidFill>
                  <a:sysClr val="window" lastClr="FFFFFF"/>
                </a:solidFill>
                <a:latin typeface="Calibri"/>
              </a:defRPr>
            </a:lvl6pPr>
            <a:lvl7pPr marL="3103656" algn="l" defTabSz="1034552" rtl="0" eaLnBrk="1" latinLnBrk="0" hangingPunct="1">
              <a:defRPr sz="2000" kern="1200">
                <a:solidFill>
                  <a:sysClr val="window" lastClr="FFFFFF"/>
                </a:solidFill>
                <a:latin typeface="Calibri"/>
              </a:defRPr>
            </a:lvl7pPr>
            <a:lvl8pPr marL="3620933" algn="l" defTabSz="1034552" rtl="0" eaLnBrk="1" latinLnBrk="0" hangingPunct="1">
              <a:defRPr sz="2000" kern="1200">
                <a:solidFill>
                  <a:sysClr val="window" lastClr="FFFFFF"/>
                </a:solidFill>
                <a:latin typeface="Calibri"/>
              </a:defRPr>
            </a:lvl8pPr>
            <a:lvl9pPr marL="4138209" algn="l" defTabSz="1034552" rtl="0" eaLnBrk="1" latinLnBrk="0" hangingPunct="1">
              <a:defRPr sz="2000" kern="1200">
                <a:solidFill>
                  <a:sysClr val="window" lastClr="FFFFFF"/>
                </a:solidFill>
                <a:latin typeface="Calibri"/>
              </a:defRPr>
            </a:lvl9pPr>
          </a:lstStyle>
          <a:p>
            <a:pPr algn="ctr"/>
            <a:endParaRPr lang="fr-FR"/>
          </a:p>
        </xdr:txBody>
      </xdr:sp>
      <xdr:sp macro="" textlink="">
        <xdr:nvSpPr>
          <xdr:cNvPr id="38" name="Rectangle 37">
            <a:extLst>
              <a:ext uri="{FF2B5EF4-FFF2-40B4-BE49-F238E27FC236}">
                <a16:creationId xmlns="" xmlns:a16="http://schemas.microsoft.com/office/drawing/2014/main" id="{85E3D7A8-E5B7-C611-7DB0-A3F2141A2E74}"/>
              </a:ext>
            </a:extLst>
          </xdr:cNvPr>
          <xdr:cNvSpPr/>
        </xdr:nvSpPr>
        <xdr:spPr>
          <a:xfrm>
            <a:off x="3919169" y="8619793"/>
            <a:ext cx="183299" cy="293559"/>
          </a:xfrm>
          <a:prstGeom prst="rect">
            <a:avLst/>
          </a:prstGeom>
          <a:grpFill/>
          <a:ln w="25400" cap="flat" cmpd="sng" algn="ctr">
            <a:solidFill>
              <a:sysClr val="window" lastClr="FFFFFF"/>
            </a:solidFill>
            <a:prstDash val="solid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fr-FR"/>
            </a:defPPr>
            <a:lvl1pPr marL="0" algn="l" defTabSz="1034552" rtl="0" eaLnBrk="1" latinLnBrk="0" hangingPunct="1">
              <a:defRPr sz="2000" kern="1200">
                <a:solidFill>
                  <a:sysClr val="window" lastClr="FFFFFF"/>
                </a:solidFill>
                <a:latin typeface="Calibri"/>
              </a:defRPr>
            </a:lvl1pPr>
            <a:lvl2pPr marL="517276" algn="l" defTabSz="1034552" rtl="0" eaLnBrk="1" latinLnBrk="0" hangingPunct="1">
              <a:defRPr sz="2000" kern="1200">
                <a:solidFill>
                  <a:sysClr val="window" lastClr="FFFFFF"/>
                </a:solidFill>
                <a:latin typeface="Calibri"/>
              </a:defRPr>
            </a:lvl2pPr>
            <a:lvl3pPr marL="1034552" algn="l" defTabSz="1034552" rtl="0" eaLnBrk="1" latinLnBrk="0" hangingPunct="1">
              <a:defRPr sz="2000" kern="1200">
                <a:solidFill>
                  <a:sysClr val="window" lastClr="FFFFFF"/>
                </a:solidFill>
                <a:latin typeface="Calibri"/>
              </a:defRPr>
            </a:lvl3pPr>
            <a:lvl4pPr marL="1551828" algn="l" defTabSz="1034552" rtl="0" eaLnBrk="1" latinLnBrk="0" hangingPunct="1">
              <a:defRPr sz="2000" kern="1200">
                <a:solidFill>
                  <a:sysClr val="window" lastClr="FFFFFF"/>
                </a:solidFill>
                <a:latin typeface="Calibri"/>
              </a:defRPr>
            </a:lvl4pPr>
            <a:lvl5pPr marL="2069104" algn="l" defTabSz="1034552" rtl="0" eaLnBrk="1" latinLnBrk="0" hangingPunct="1">
              <a:defRPr sz="2000" kern="1200">
                <a:solidFill>
                  <a:sysClr val="window" lastClr="FFFFFF"/>
                </a:solidFill>
                <a:latin typeface="Calibri"/>
              </a:defRPr>
            </a:lvl5pPr>
            <a:lvl6pPr marL="2586380" algn="l" defTabSz="1034552" rtl="0" eaLnBrk="1" latinLnBrk="0" hangingPunct="1">
              <a:defRPr sz="2000" kern="1200">
                <a:solidFill>
                  <a:sysClr val="window" lastClr="FFFFFF"/>
                </a:solidFill>
                <a:latin typeface="Calibri"/>
              </a:defRPr>
            </a:lvl6pPr>
            <a:lvl7pPr marL="3103656" algn="l" defTabSz="1034552" rtl="0" eaLnBrk="1" latinLnBrk="0" hangingPunct="1">
              <a:defRPr sz="2000" kern="1200">
                <a:solidFill>
                  <a:sysClr val="window" lastClr="FFFFFF"/>
                </a:solidFill>
                <a:latin typeface="Calibri"/>
              </a:defRPr>
            </a:lvl7pPr>
            <a:lvl8pPr marL="3620933" algn="l" defTabSz="1034552" rtl="0" eaLnBrk="1" latinLnBrk="0" hangingPunct="1">
              <a:defRPr sz="2000" kern="1200">
                <a:solidFill>
                  <a:sysClr val="window" lastClr="FFFFFF"/>
                </a:solidFill>
                <a:latin typeface="Calibri"/>
              </a:defRPr>
            </a:lvl8pPr>
            <a:lvl9pPr marL="4138209" algn="l" defTabSz="1034552" rtl="0" eaLnBrk="1" latinLnBrk="0" hangingPunct="1">
              <a:defRPr sz="2000" kern="1200">
                <a:solidFill>
                  <a:sysClr val="window" lastClr="FFFFFF"/>
                </a:solidFill>
                <a:latin typeface="Calibri"/>
              </a:defRPr>
            </a:lvl9pPr>
          </a:lstStyle>
          <a:p>
            <a:pPr algn="ctr"/>
            <a:endParaRPr lang="fr-FR"/>
          </a:p>
        </xdr:txBody>
      </xdr:sp>
      <xdr:sp macro="" textlink="">
        <xdr:nvSpPr>
          <xdr:cNvPr id="39" name="Flèche droite 147">
            <a:extLst>
              <a:ext uri="{FF2B5EF4-FFF2-40B4-BE49-F238E27FC236}">
                <a16:creationId xmlns="" xmlns:a16="http://schemas.microsoft.com/office/drawing/2014/main" id="{269031E7-09F1-DC50-7836-99537C4C3CEF}"/>
              </a:ext>
            </a:extLst>
          </xdr:cNvPr>
          <xdr:cNvSpPr/>
        </xdr:nvSpPr>
        <xdr:spPr>
          <a:xfrm>
            <a:off x="4017038" y="8682508"/>
            <a:ext cx="212400" cy="168127"/>
          </a:xfrm>
          <a:prstGeom prst="rightArrow">
            <a:avLst/>
          </a:prstGeom>
          <a:grpFill/>
          <a:ln w="12700" cap="flat" cmpd="sng" algn="ctr">
            <a:solidFill>
              <a:srgbClr val="FFFFFF"/>
            </a:solidFill>
            <a:prstDash val="solid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fr-FR"/>
            </a:defPPr>
            <a:lvl1pPr marL="0" algn="l" defTabSz="1034552" rtl="0" eaLnBrk="1" latinLnBrk="0" hangingPunct="1">
              <a:defRPr sz="2000" kern="1200">
                <a:solidFill>
                  <a:sysClr val="window" lastClr="FFFFFF"/>
                </a:solidFill>
                <a:latin typeface="Calibri"/>
              </a:defRPr>
            </a:lvl1pPr>
            <a:lvl2pPr marL="517276" algn="l" defTabSz="1034552" rtl="0" eaLnBrk="1" latinLnBrk="0" hangingPunct="1">
              <a:defRPr sz="2000" kern="1200">
                <a:solidFill>
                  <a:sysClr val="window" lastClr="FFFFFF"/>
                </a:solidFill>
                <a:latin typeface="Calibri"/>
              </a:defRPr>
            </a:lvl2pPr>
            <a:lvl3pPr marL="1034552" algn="l" defTabSz="1034552" rtl="0" eaLnBrk="1" latinLnBrk="0" hangingPunct="1">
              <a:defRPr sz="2000" kern="1200">
                <a:solidFill>
                  <a:sysClr val="window" lastClr="FFFFFF"/>
                </a:solidFill>
                <a:latin typeface="Calibri"/>
              </a:defRPr>
            </a:lvl3pPr>
            <a:lvl4pPr marL="1551828" algn="l" defTabSz="1034552" rtl="0" eaLnBrk="1" latinLnBrk="0" hangingPunct="1">
              <a:defRPr sz="2000" kern="1200">
                <a:solidFill>
                  <a:sysClr val="window" lastClr="FFFFFF"/>
                </a:solidFill>
                <a:latin typeface="Calibri"/>
              </a:defRPr>
            </a:lvl4pPr>
            <a:lvl5pPr marL="2069104" algn="l" defTabSz="1034552" rtl="0" eaLnBrk="1" latinLnBrk="0" hangingPunct="1">
              <a:defRPr sz="2000" kern="1200">
                <a:solidFill>
                  <a:sysClr val="window" lastClr="FFFFFF"/>
                </a:solidFill>
                <a:latin typeface="Calibri"/>
              </a:defRPr>
            </a:lvl5pPr>
            <a:lvl6pPr marL="2586380" algn="l" defTabSz="1034552" rtl="0" eaLnBrk="1" latinLnBrk="0" hangingPunct="1">
              <a:defRPr sz="2000" kern="1200">
                <a:solidFill>
                  <a:sysClr val="window" lastClr="FFFFFF"/>
                </a:solidFill>
                <a:latin typeface="Calibri"/>
              </a:defRPr>
            </a:lvl6pPr>
            <a:lvl7pPr marL="3103656" algn="l" defTabSz="1034552" rtl="0" eaLnBrk="1" latinLnBrk="0" hangingPunct="1">
              <a:defRPr sz="2000" kern="1200">
                <a:solidFill>
                  <a:sysClr val="window" lastClr="FFFFFF"/>
                </a:solidFill>
                <a:latin typeface="Calibri"/>
              </a:defRPr>
            </a:lvl7pPr>
            <a:lvl8pPr marL="3620933" algn="l" defTabSz="1034552" rtl="0" eaLnBrk="1" latinLnBrk="0" hangingPunct="1">
              <a:defRPr sz="2000" kern="1200">
                <a:solidFill>
                  <a:sysClr val="window" lastClr="FFFFFF"/>
                </a:solidFill>
                <a:latin typeface="Calibri"/>
              </a:defRPr>
            </a:lvl8pPr>
            <a:lvl9pPr marL="4138209" algn="l" defTabSz="1034552" rtl="0" eaLnBrk="1" latinLnBrk="0" hangingPunct="1">
              <a:defRPr sz="2000" kern="1200">
                <a:solidFill>
                  <a:sysClr val="window" lastClr="FFFFFF"/>
                </a:solidFill>
                <a:latin typeface="Calibri"/>
              </a:defRPr>
            </a:lvl9pPr>
          </a:lstStyle>
          <a:p>
            <a:pPr algn="ctr"/>
            <a:endParaRPr lang="fr-FR"/>
          </a:p>
        </xdr:txBody>
      </xdr:sp>
    </xdr:grpSp>
    <xdr:clientData/>
  </xdr:twoCellAnchor>
  <xdr:twoCellAnchor>
    <xdr:from>
      <xdr:col>1</xdr:col>
      <xdr:colOff>28575</xdr:colOff>
      <xdr:row>36</xdr:row>
      <xdr:rowOff>60960</xdr:rowOff>
    </xdr:from>
    <xdr:to>
      <xdr:col>8</xdr:col>
      <xdr:colOff>506729</xdr:colOff>
      <xdr:row>38</xdr:row>
      <xdr:rowOff>65728</xdr:rowOff>
    </xdr:to>
    <xdr:sp macro="" textlink="">
      <xdr:nvSpPr>
        <xdr:cNvPr id="40" name="Zone de texte 21">
          <a:extLst>
            <a:ext uri="{FF2B5EF4-FFF2-40B4-BE49-F238E27FC236}">
              <a16:creationId xmlns="" xmlns:a16="http://schemas.microsoft.com/office/drawing/2014/main" id="{57A3036C-BECE-415F-B6CE-DCF552D80843}"/>
            </a:ext>
          </a:extLst>
        </xdr:cNvPr>
        <xdr:cNvSpPr txBox="1"/>
      </xdr:nvSpPr>
      <xdr:spPr>
        <a:xfrm>
          <a:off x="790575" y="7233285"/>
          <a:ext cx="5697854" cy="328618"/>
        </a:xfrm>
        <a:prstGeom prst="rect">
          <a:avLst/>
        </a:prstGeom>
        <a:noFill/>
        <a:ln w="6350">
          <a:noFill/>
        </a:ln>
        <a:effectLst/>
      </xdr:spPr>
      <xdr:txBody>
        <a:bodyPr rot="0" spcFirstLastPara="0" vert="horz" wrap="square" lIns="103455" tIns="51728" rIns="103455" bIns="51728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17276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34552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551828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069104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586380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103656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620933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138209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l" defTabSz="1034552" rtl="0" eaLnBrk="1" latinLnBrk="0" hangingPunct="1">
            <a:lnSpc>
              <a:spcPct val="115000"/>
            </a:lnSpc>
          </a:pPr>
          <a:r>
            <a:rPr lang="fr-FR" sz="1400" b="1" kern="1200">
              <a:solidFill>
                <a:srgbClr val="33B7B7"/>
              </a:solidFill>
              <a:latin typeface="Pole Emploi PRO" panose="02000503040000020004" pitchFamily="50" charset="0"/>
              <a:ea typeface="Calibri"/>
              <a:cs typeface="Arial"/>
            </a:rPr>
            <a:t>Profil des demandeurs d'emploi</a:t>
          </a:r>
          <a:r>
            <a:rPr lang="fr-FR" sz="1400" b="1" kern="1200" baseline="0">
              <a:solidFill>
                <a:srgbClr val="33B7B7"/>
              </a:solidFill>
              <a:latin typeface="Pole Emploi PRO" panose="02000503040000020004" pitchFamily="50" charset="0"/>
              <a:ea typeface="Calibri"/>
              <a:cs typeface="Arial"/>
            </a:rPr>
            <a:t> - Zoom sur les catégories A, B, C</a:t>
          </a:r>
          <a:endParaRPr lang="fr-FR" sz="1400" b="1" kern="1200">
            <a:solidFill>
              <a:srgbClr val="33B7B7"/>
            </a:solidFill>
            <a:latin typeface="Pole Emploi PRO" panose="02000503040000020004" pitchFamily="50" charset="0"/>
            <a:ea typeface="Calibri"/>
            <a:cs typeface="Arial"/>
          </a:endParaRPr>
        </a:p>
      </xdr:txBody>
    </xdr:sp>
    <xdr:clientData/>
  </xdr:twoCellAnchor>
  <xdr:twoCellAnchor>
    <xdr:from>
      <xdr:col>12</xdr:col>
      <xdr:colOff>520065</xdr:colOff>
      <xdr:row>7</xdr:row>
      <xdr:rowOff>34290</xdr:rowOff>
    </xdr:from>
    <xdr:to>
      <xdr:col>20</xdr:col>
      <xdr:colOff>280035</xdr:colOff>
      <xdr:row>11</xdr:row>
      <xdr:rowOff>45720</xdr:rowOff>
    </xdr:to>
    <xdr:sp macro="" textlink="">
      <xdr:nvSpPr>
        <xdr:cNvPr id="41" name="ZoneTexte 3">
          <a:extLst>
            <a:ext uri="{FF2B5EF4-FFF2-40B4-BE49-F238E27FC236}">
              <a16:creationId xmlns="" xmlns:a16="http://schemas.microsoft.com/office/drawing/2014/main" id="{2C0E13FD-48A2-461E-B601-202248A8471C}"/>
            </a:ext>
          </a:extLst>
        </xdr:cNvPr>
        <xdr:cNvSpPr txBox="1"/>
      </xdr:nvSpPr>
      <xdr:spPr>
        <a:xfrm>
          <a:off x="9816465" y="34290"/>
          <a:ext cx="6046470" cy="697230"/>
        </a:xfrm>
        <a:prstGeom prst="rect">
          <a:avLst/>
        </a:prstGeom>
        <a:noFill/>
      </xdr:spPr>
      <xdr:txBody>
        <a:bodyPr wrap="square" lIns="103455" tIns="51728" rIns="103455" bIns="51728" rtlCol="0">
          <a:noAutofit/>
        </a:bodyPr>
        <a:lstStyle>
          <a:defPPr>
            <a:defRPr lang="fr-FR"/>
          </a:defPPr>
          <a:lvl1pPr marL="0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17276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34552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551828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069104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586380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103656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620933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138209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r-FR" sz="1700" b="0" cap="all">
              <a:solidFill>
                <a:srgbClr val="16519F"/>
              </a:solidFill>
              <a:latin typeface="Pole Emploi PRO" panose="02000503040000020004" pitchFamily="50" charset="0"/>
            </a:rPr>
            <a:t>LES DEMANDEURS D'EMPLOI </a:t>
          </a:r>
          <a:r>
            <a:rPr lang="fr-FR" sz="1700" b="1" u="sng" cap="all">
              <a:solidFill>
                <a:srgbClr val="16519F"/>
              </a:solidFill>
              <a:latin typeface="Pole Emploi PRO" panose="02000503040000020004" pitchFamily="50" charset="0"/>
            </a:rPr>
            <a:t>allocataires du rsa</a:t>
          </a:r>
          <a:r>
            <a:rPr lang="fr-FR" sz="1500" cap="all">
              <a:solidFill>
                <a:schemeClr val="accent1"/>
              </a:solidFill>
              <a:latin typeface="Pole Emploi PRO" panose="02000503040000020004" pitchFamily="50" charset="0"/>
            </a:rPr>
            <a:t/>
          </a:r>
          <a:br>
            <a:rPr lang="fr-FR" sz="1500" cap="all">
              <a:solidFill>
                <a:schemeClr val="accent1"/>
              </a:solidFill>
              <a:latin typeface="Pole Emploi PRO" panose="02000503040000020004" pitchFamily="50" charset="0"/>
            </a:rPr>
          </a:br>
          <a:endParaRPr lang="fr-FR" sz="1500" cap="all">
            <a:solidFill>
              <a:schemeClr val="accent1"/>
            </a:solidFill>
            <a:latin typeface="Pole Emploi PRO" panose="02000503040000020004" pitchFamily="50" charset="0"/>
          </a:endParaRPr>
        </a:p>
      </xdr:txBody>
    </xdr:sp>
    <xdr:clientData/>
  </xdr:twoCellAnchor>
  <xdr:twoCellAnchor editAs="oneCell">
    <xdr:from>
      <xdr:col>12</xdr:col>
      <xdr:colOff>219076</xdr:colOff>
      <xdr:row>55</xdr:row>
      <xdr:rowOff>123825</xdr:rowOff>
    </xdr:from>
    <xdr:to>
      <xdr:col>13</xdr:col>
      <xdr:colOff>59353</xdr:colOff>
      <xdr:row>57</xdr:row>
      <xdr:rowOff>209550</xdr:rowOff>
    </xdr:to>
    <xdr:pic>
      <xdr:nvPicPr>
        <xdr:cNvPr id="42" name="Image 41">
          <a:extLst>
            <a:ext uri="{FF2B5EF4-FFF2-40B4-BE49-F238E27FC236}">
              <a16:creationId xmlns="" xmlns:a16="http://schemas.microsoft.com/office/drawing/2014/main" id="{3F9BD4C8-079B-417D-ABA5-0DDA4BAD7BA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645" r="19086" b="16094"/>
        <a:stretch/>
      </xdr:blipFill>
      <xdr:spPr>
        <a:xfrm>
          <a:off x="9248776" y="10563225"/>
          <a:ext cx="602277" cy="409575"/>
        </a:xfrm>
        <a:prstGeom prst="rect">
          <a:avLst/>
        </a:prstGeom>
      </xdr:spPr>
    </xdr:pic>
    <xdr:clientData/>
  </xdr:twoCellAnchor>
  <xdr:twoCellAnchor>
    <xdr:from>
      <xdr:col>19</xdr:col>
      <xdr:colOff>38101</xdr:colOff>
      <xdr:row>41</xdr:row>
      <xdr:rowOff>28575</xdr:rowOff>
    </xdr:from>
    <xdr:to>
      <xdr:col>21</xdr:col>
      <xdr:colOff>552451</xdr:colOff>
      <xdr:row>43</xdr:row>
      <xdr:rowOff>26993</xdr:rowOff>
    </xdr:to>
    <xdr:sp macro="" textlink="">
      <xdr:nvSpPr>
        <xdr:cNvPr id="43" name="Zone de texte 21">
          <a:extLst>
            <a:ext uri="{FF2B5EF4-FFF2-40B4-BE49-F238E27FC236}">
              <a16:creationId xmlns="" xmlns:a16="http://schemas.microsoft.com/office/drawing/2014/main" id="{324648CB-7A86-405F-8B71-D89F5DC01490}"/>
            </a:ext>
          </a:extLst>
        </xdr:cNvPr>
        <xdr:cNvSpPr txBox="1"/>
      </xdr:nvSpPr>
      <xdr:spPr>
        <a:xfrm>
          <a:off x="14828521" y="6810375"/>
          <a:ext cx="2160270" cy="333698"/>
        </a:xfrm>
        <a:prstGeom prst="rect">
          <a:avLst/>
        </a:prstGeom>
        <a:noFill/>
        <a:ln w="6350">
          <a:noFill/>
        </a:ln>
        <a:effectLst/>
      </xdr:spPr>
      <xdr:txBody>
        <a:bodyPr rot="0" spcFirstLastPara="0" vert="horz" wrap="square" lIns="103455" tIns="51728" rIns="103455" bIns="51728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17276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34552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551828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069104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586380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103656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620933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138209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lnSpc>
              <a:spcPct val="115000"/>
            </a:lnSpc>
          </a:pPr>
          <a:r>
            <a:rPr lang="fr-FR" sz="1000" b="0">
              <a:solidFill>
                <a:srgbClr val="16519F"/>
              </a:solidFill>
              <a:latin typeface="+mn-lt"/>
              <a:ea typeface="Calibri"/>
              <a:cs typeface="Arial"/>
            </a:rPr>
            <a:t>Principaux métiers recherchés</a:t>
          </a:r>
        </a:p>
      </xdr:txBody>
    </xdr:sp>
    <xdr:clientData/>
  </xdr:twoCellAnchor>
  <xdr:twoCellAnchor>
    <xdr:from>
      <xdr:col>18</xdr:col>
      <xdr:colOff>676275</xdr:colOff>
      <xdr:row>42</xdr:row>
      <xdr:rowOff>123826</xdr:rowOff>
    </xdr:from>
    <xdr:to>
      <xdr:col>22</xdr:col>
      <xdr:colOff>495300</xdr:colOff>
      <xdr:row>48</xdr:row>
      <xdr:rowOff>66676</xdr:rowOff>
    </xdr:to>
    <xdr:sp macro="" textlink="">
      <xdr:nvSpPr>
        <xdr:cNvPr id="44" name="Rectangle à coins arrondis 72">
          <a:extLst>
            <a:ext uri="{FF2B5EF4-FFF2-40B4-BE49-F238E27FC236}">
              <a16:creationId xmlns="" xmlns:a16="http://schemas.microsoft.com/office/drawing/2014/main" id="{D41155C6-DD28-4BF4-838C-289AEEFE3E2C}"/>
            </a:ext>
          </a:extLst>
        </xdr:cNvPr>
        <xdr:cNvSpPr/>
      </xdr:nvSpPr>
      <xdr:spPr>
        <a:xfrm>
          <a:off x="14681835" y="7073266"/>
          <a:ext cx="3034665" cy="941070"/>
        </a:xfrm>
        <a:prstGeom prst="roundRect">
          <a:avLst/>
        </a:prstGeom>
        <a:noFill/>
        <a:ln w="19050">
          <a:solidFill>
            <a:srgbClr val="636364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95250</xdr:colOff>
      <xdr:row>44</xdr:row>
      <xdr:rowOff>0</xdr:rowOff>
    </xdr:from>
    <xdr:to>
      <xdr:col>4</xdr:col>
      <xdr:colOff>574675</xdr:colOff>
      <xdr:row>54</xdr:row>
      <xdr:rowOff>123825</xdr:rowOff>
    </xdr:to>
    <xdr:graphicFrame macro="[0]!Graphique10_Cliquer">
      <xdr:nvGraphicFramePr>
        <xdr:cNvPr id="45" name="Graphique 10">
          <a:extLst>
            <a:ext uri="{FF2B5EF4-FFF2-40B4-BE49-F238E27FC236}">
              <a16:creationId xmlns="" xmlns:a16="http://schemas.microsoft.com/office/drawing/2014/main" id="{9FCB3751-1B42-49A3-8EEB-6AC9C2F587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133349</xdr:colOff>
          <xdr:row>47</xdr:row>
          <xdr:rowOff>152400</xdr:rowOff>
        </xdr:from>
        <xdr:to>
          <xdr:col>4</xdr:col>
          <xdr:colOff>361949</xdr:colOff>
          <xdr:row>51</xdr:row>
          <xdr:rowOff>137160</xdr:rowOff>
        </xdr:to>
        <xdr:pic>
          <xdr:nvPicPr>
            <xdr:cNvPr id="46" name="Image 45">
              <a:extLst>
                <a:ext uri="{FF2B5EF4-FFF2-40B4-BE49-F238E27FC236}">
                  <a16:creationId xmlns="" xmlns:a16="http://schemas.microsoft.com/office/drawing/2014/main" id="{BF5F7048-C278-46EB-869C-195CF0B4381A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Alim!$R$2:$U$5" spid="_x0000_s84332"/>
                </a:ext>
              </a:extLst>
            </xdr:cNvPicPr>
          </xdr:nvPicPr>
          <xdr:blipFill>
            <a:blip xmlns:r="http://schemas.openxmlformats.org/officeDocument/2006/relationships" r:embed="rId16"/>
            <a:srcRect/>
            <a:stretch>
              <a:fillRect/>
            </a:stretch>
          </xdr:blipFill>
          <xdr:spPr bwMode="auto">
            <a:xfrm>
              <a:off x="133349" y="7940040"/>
              <a:ext cx="3169920" cy="67056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6</xdr:col>
      <xdr:colOff>180975</xdr:colOff>
      <xdr:row>58</xdr:row>
      <xdr:rowOff>66675</xdr:rowOff>
    </xdr:from>
    <xdr:to>
      <xdr:col>11</xdr:col>
      <xdr:colOff>723900</xdr:colOff>
      <xdr:row>61</xdr:row>
      <xdr:rowOff>104775</xdr:rowOff>
    </xdr:to>
    <xdr:sp macro="" textlink="">
      <xdr:nvSpPr>
        <xdr:cNvPr id="47" name="Rectangle à coins arrondis 2">
          <a:extLst>
            <a:ext uri="{FF2B5EF4-FFF2-40B4-BE49-F238E27FC236}">
              <a16:creationId xmlns="" xmlns:a16="http://schemas.microsoft.com/office/drawing/2014/main" id="{77D7B77B-3D2B-4DDC-A686-F23288F1B128}"/>
            </a:ext>
          </a:extLst>
        </xdr:cNvPr>
        <xdr:cNvSpPr/>
      </xdr:nvSpPr>
      <xdr:spPr>
        <a:xfrm>
          <a:off x="4638675" y="11144250"/>
          <a:ext cx="4343400" cy="600075"/>
        </a:xfrm>
        <a:prstGeom prst="roundRect">
          <a:avLst/>
        </a:prstGeom>
        <a:noFill/>
        <a:ln>
          <a:solidFill>
            <a:srgbClr val="636364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504825</xdr:colOff>
      <xdr:row>58</xdr:row>
      <xdr:rowOff>152400</xdr:rowOff>
    </xdr:from>
    <xdr:to>
      <xdr:col>6</xdr:col>
      <xdr:colOff>266700</xdr:colOff>
      <xdr:row>60</xdr:row>
      <xdr:rowOff>76200</xdr:rowOff>
    </xdr:to>
    <xdr:sp macro="" textlink="">
      <xdr:nvSpPr>
        <xdr:cNvPr id="48" name="Rectangle à coins arrondis 4">
          <a:extLst>
            <a:ext uri="{FF2B5EF4-FFF2-40B4-BE49-F238E27FC236}">
              <a16:creationId xmlns="" xmlns:a16="http://schemas.microsoft.com/office/drawing/2014/main" id="{B76CE4DA-D3FD-4207-853B-F01710F98C1D}"/>
            </a:ext>
          </a:extLst>
        </xdr:cNvPr>
        <xdr:cNvSpPr/>
      </xdr:nvSpPr>
      <xdr:spPr>
        <a:xfrm>
          <a:off x="4200525" y="11229975"/>
          <a:ext cx="523875" cy="285750"/>
        </a:xfrm>
        <a:prstGeom prst="roundRect">
          <a:avLst/>
        </a:prstGeom>
        <a:solidFill>
          <a:srgbClr val="007382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solidFill>
                <a:srgbClr val="FFFFFF"/>
              </a:solidFill>
            </a:rPr>
            <a:t>QPV</a:t>
          </a:r>
        </a:p>
      </xdr:txBody>
    </xdr:sp>
    <xdr:clientData/>
  </xdr:twoCellAnchor>
  <xdr:twoCellAnchor>
    <xdr:from>
      <xdr:col>18</xdr:col>
      <xdr:colOff>695324</xdr:colOff>
      <xdr:row>54</xdr:row>
      <xdr:rowOff>163831</xdr:rowOff>
    </xdr:from>
    <xdr:to>
      <xdr:col>21</xdr:col>
      <xdr:colOff>285749</xdr:colOff>
      <xdr:row>55</xdr:row>
      <xdr:rowOff>192406</xdr:rowOff>
    </xdr:to>
    <xdr:sp macro="" textlink="">
      <xdr:nvSpPr>
        <xdr:cNvPr id="49" name="Zone de texte 21">
          <a:extLst>
            <a:ext uri="{FF2B5EF4-FFF2-40B4-BE49-F238E27FC236}">
              <a16:creationId xmlns="" xmlns:a16="http://schemas.microsoft.com/office/drawing/2014/main" id="{DC5E849A-724A-449F-B0D5-D64FBF99063B}"/>
            </a:ext>
          </a:extLst>
        </xdr:cNvPr>
        <xdr:cNvSpPr txBox="1"/>
      </xdr:nvSpPr>
      <xdr:spPr>
        <a:xfrm>
          <a:off x="14700884" y="9170671"/>
          <a:ext cx="2021205" cy="257175"/>
        </a:xfrm>
        <a:prstGeom prst="rect">
          <a:avLst/>
        </a:prstGeom>
        <a:noFill/>
        <a:ln w="6350">
          <a:noFill/>
        </a:ln>
        <a:effectLst/>
      </xdr:spPr>
      <xdr:txBody>
        <a:bodyPr rot="0" spcFirstLastPara="0" vert="horz" wrap="square" lIns="103455" tIns="51728" rIns="103455" bIns="51728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1pPr>
          <a:lvl2pPr marL="517276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2pPr>
          <a:lvl3pPr marL="1034552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3pPr>
          <a:lvl4pPr marL="1551828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4pPr>
          <a:lvl5pPr marL="2069104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5pPr>
          <a:lvl6pPr marL="2586380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6pPr>
          <a:lvl7pPr marL="3103656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7pPr>
          <a:lvl8pPr marL="3620933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8pPr>
          <a:lvl9pPr marL="4138209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algn="l">
            <a:lnSpc>
              <a:spcPct val="115000"/>
            </a:lnSpc>
          </a:pPr>
          <a:r>
            <a:rPr lang="fr-FR" sz="1400" b="1">
              <a:solidFill>
                <a:srgbClr val="33B7B7"/>
              </a:solidFill>
              <a:latin typeface="Pole Emploi PRO" panose="02000503040000020004" pitchFamily="50" charset="0"/>
              <a:ea typeface="Calibri"/>
              <a:cs typeface="Arial"/>
            </a:rPr>
            <a:t>Entrées en formation </a:t>
          </a:r>
          <a:endParaRPr lang="fr-FR" sz="1400">
            <a:solidFill>
              <a:srgbClr val="33B7B7"/>
            </a:solidFill>
            <a:latin typeface="Pole Emploi PRO" panose="02000503040000020004" pitchFamily="50" charset="0"/>
            <a:ea typeface="Calibri"/>
            <a:cs typeface="Times New Roman"/>
          </a:endParaRPr>
        </a:p>
      </xdr:txBody>
    </xdr:sp>
    <xdr:clientData/>
  </xdr:twoCellAnchor>
  <xdr:twoCellAnchor>
    <xdr:from>
      <xdr:col>18</xdr:col>
      <xdr:colOff>428625</xdr:colOff>
      <xdr:row>57</xdr:row>
      <xdr:rowOff>190500</xdr:rowOff>
    </xdr:from>
    <xdr:to>
      <xdr:col>19</xdr:col>
      <xdr:colOff>590550</xdr:colOff>
      <xdr:row>61</xdr:row>
      <xdr:rowOff>57150</xdr:rowOff>
    </xdr:to>
    <xdr:sp macro="" textlink="">
      <xdr:nvSpPr>
        <xdr:cNvPr id="50" name="Zone de texte 21">
          <a:extLst>
            <a:ext uri="{FF2B5EF4-FFF2-40B4-BE49-F238E27FC236}">
              <a16:creationId xmlns="" xmlns:a16="http://schemas.microsoft.com/office/drawing/2014/main" id="{33812781-E0CD-4E34-ADB6-CF65D1F47E12}"/>
            </a:ext>
          </a:extLst>
        </xdr:cNvPr>
        <xdr:cNvSpPr txBox="1"/>
      </xdr:nvSpPr>
      <xdr:spPr>
        <a:xfrm>
          <a:off x="14434185" y="9852660"/>
          <a:ext cx="946785" cy="621030"/>
        </a:xfrm>
        <a:prstGeom prst="rect">
          <a:avLst/>
        </a:prstGeom>
        <a:noFill/>
        <a:ln w="6350">
          <a:noFill/>
        </a:ln>
        <a:effectLst/>
      </xdr:spPr>
      <xdr:txBody>
        <a:bodyPr rot="0" spcFirstLastPara="0" vert="horz" wrap="square" lIns="103455" tIns="51728" rIns="103455" bIns="51728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1pPr>
          <a:lvl2pPr marL="517276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2pPr>
          <a:lvl3pPr marL="1034552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3pPr>
          <a:lvl4pPr marL="1551828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4pPr>
          <a:lvl5pPr marL="2069104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5pPr>
          <a:lvl6pPr marL="2586380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6pPr>
          <a:lvl7pPr marL="3103656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7pPr>
          <a:lvl8pPr marL="3620933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8pPr>
          <a:lvl9pPr marL="4138209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marL="0" marR="0" lvl="0" indent="0" algn="r" defTabSz="1034552" rtl="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b="0" kern="1200" cap="none" baseline="0">
              <a:solidFill>
                <a:srgbClr val="16519F"/>
              </a:solidFill>
              <a:latin typeface="+mn-lt"/>
              <a:ea typeface="Calibri"/>
              <a:cs typeface="Arial"/>
            </a:rPr>
            <a:t>Principaux domaines</a:t>
          </a:r>
        </a:p>
      </xdr:txBody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11</xdr:col>
      <xdr:colOff>400050</xdr:colOff>
      <xdr:row>22</xdr:row>
      <xdr:rowOff>29805</xdr:rowOff>
    </xdr:to>
    <xdr:pic>
      <xdr:nvPicPr>
        <xdr:cNvPr id="52" name="Image 51">
          <a:extLst>
            <a:ext uri="{FF2B5EF4-FFF2-40B4-BE49-F238E27FC236}">
              <a16:creationId xmlns="" xmlns:a16="http://schemas.microsoft.com/office/drawing/2014/main" id="{BBADEF94-BDA1-491C-AFFF-479DCB5C41C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7"/>
        <a:srcRect t="4156"/>
        <a:stretch/>
      </xdr:blipFill>
      <xdr:spPr>
        <a:xfrm>
          <a:off x="0" y="0"/>
          <a:ext cx="8902065" cy="2552025"/>
        </a:xfrm>
        <a:prstGeom prst="rect">
          <a:avLst/>
        </a:prstGeom>
      </xdr:spPr>
    </xdr:pic>
    <xdr:clientData/>
  </xdr:twoCellAnchor>
  <xdr:twoCellAnchor>
    <xdr:from>
      <xdr:col>1</xdr:col>
      <xdr:colOff>218138</xdr:colOff>
      <xdr:row>11</xdr:row>
      <xdr:rowOff>121228</xdr:rowOff>
    </xdr:from>
    <xdr:to>
      <xdr:col>7</xdr:col>
      <xdr:colOff>740111</xdr:colOff>
      <xdr:row>12</xdr:row>
      <xdr:rowOff>112294</xdr:rowOff>
    </xdr:to>
    <xdr:sp macro="" textlink="">
      <xdr:nvSpPr>
        <xdr:cNvPr id="53" name="Espace réservé du texte 13">
          <a:extLst>
            <a:ext uri="{FF2B5EF4-FFF2-40B4-BE49-F238E27FC236}">
              <a16:creationId xmlns="" xmlns:a16="http://schemas.microsoft.com/office/drawing/2014/main" id="{BFF96001-D310-4D24-80C0-36D7BB3E8E94}"/>
            </a:ext>
          </a:extLst>
        </xdr:cNvPr>
        <xdr:cNvSpPr>
          <a:spLocks noGrp="1"/>
        </xdr:cNvSpPr>
      </xdr:nvSpPr>
      <xdr:spPr>
        <a:xfrm>
          <a:off x="1002998" y="807028"/>
          <a:ext cx="5109213" cy="158706"/>
        </a:xfrm>
        <a:prstGeom prst="rect">
          <a:avLst/>
        </a:prstGeom>
      </xdr:spPr>
      <xdr:txBody>
        <a:bodyPr vert="horz" wrap="square" lIns="0" tIns="0" rIns="0" bIns="0" rtlCol="0" anchor="t">
          <a:spAutoFit/>
        </a:bodyPr>
        <a:lstStyle>
          <a:defPPr>
            <a:defRPr lang="fr-FR"/>
          </a:defPPr>
          <a:lvl1pPr marL="0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17276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34552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551828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069104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586380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103656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620933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138209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000" b="0" i="0" u="none" strike="noStrike" kern="0" cap="none" spc="0" normalizeH="0" baseline="0" noProof="0">
              <a:ln>
                <a:noFill/>
              </a:ln>
              <a:solidFill>
                <a:srgbClr val="16519F"/>
              </a:solidFill>
              <a:effectLst/>
              <a:uLnTx/>
              <a:uFillTx/>
              <a:latin typeface="Bliss 2 Regular" panose="02000506030000020004" pitchFamily="50" charset="0"/>
              <a:ea typeface="+mn-ea"/>
              <a:cs typeface="+mn-cs"/>
            </a:rPr>
            <a:t>Région Normandie</a:t>
          </a:r>
        </a:p>
      </xdr:txBody>
    </xdr:sp>
    <xdr:clientData/>
  </xdr:twoCellAnchor>
  <xdr:twoCellAnchor editAs="oneCell">
    <xdr:from>
      <xdr:col>3</xdr:col>
      <xdr:colOff>0</xdr:colOff>
      <xdr:row>58</xdr:row>
      <xdr:rowOff>94535</xdr:rowOff>
    </xdr:from>
    <xdr:to>
      <xdr:col>3</xdr:col>
      <xdr:colOff>549844</xdr:colOff>
      <xdr:row>65</xdr:row>
      <xdr:rowOff>107088</xdr:rowOff>
    </xdr:to>
    <xdr:pic>
      <xdr:nvPicPr>
        <xdr:cNvPr id="54" name="Image 53">
          <a:extLst>
            <a:ext uri="{FF2B5EF4-FFF2-40B4-BE49-F238E27FC236}">
              <a16:creationId xmlns="" xmlns:a16="http://schemas.microsoft.com/office/drawing/2014/main" id="{8032B755-CFB3-4540-9BA6-814A2B86EB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duotone>
            <a:prstClr val="black"/>
            <a:schemeClr val="accent4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0" y="11172110"/>
          <a:ext cx="549844" cy="1355578"/>
        </a:xfrm>
        <a:prstGeom prst="rect">
          <a:avLst/>
        </a:prstGeom>
      </xdr:spPr>
    </xdr:pic>
    <xdr:clientData/>
  </xdr:twoCellAnchor>
  <xdr:twoCellAnchor editAs="oneCell">
    <xdr:from>
      <xdr:col>4</xdr:col>
      <xdr:colOff>152400</xdr:colOff>
      <xdr:row>58</xdr:row>
      <xdr:rowOff>99750</xdr:rowOff>
    </xdr:from>
    <xdr:to>
      <xdr:col>4</xdr:col>
      <xdr:colOff>704849</xdr:colOff>
      <xdr:row>65</xdr:row>
      <xdr:rowOff>97182</xdr:rowOff>
    </xdr:to>
    <xdr:pic>
      <xdr:nvPicPr>
        <xdr:cNvPr id="55" name="Image 54">
          <a:extLst>
            <a:ext uri="{FF2B5EF4-FFF2-40B4-BE49-F238E27FC236}">
              <a16:creationId xmlns="" xmlns:a16="http://schemas.microsoft.com/office/drawing/2014/main" id="{92631E89-4F83-4414-B749-4F84440161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duotone>
            <a:prstClr val="black"/>
            <a:schemeClr val="accent4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9900" y="11177325"/>
          <a:ext cx="552449" cy="1340457"/>
        </a:xfrm>
        <a:prstGeom prst="rect">
          <a:avLst/>
        </a:prstGeom>
      </xdr:spPr>
    </xdr:pic>
    <xdr:clientData/>
  </xdr:twoCellAnchor>
  <xdr:twoCellAnchor>
    <xdr:from>
      <xdr:col>12</xdr:col>
      <xdr:colOff>28573</xdr:colOff>
      <xdr:row>80</xdr:row>
      <xdr:rowOff>79379</xdr:rowOff>
    </xdr:from>
    <xdr:to>
      <xdr:col>21</xdr:col>
      <xdr:colOff>504825</xdr:colOff>
      <xdr:row>84</xdr:row>
      <xdr:rowOff>3</xdr:rowOff>
    </xdr:to>
    <xdr:sp macro="" textlink="">
      <xdr:nvSpPr>
        <xdr:cNvPr id="56" name="Rectangle 55">
          <a:extLst>
            <a:ext uri="{FF2B5EF4-FFF2-40B4-BE49-F238E27FC236}">
              <a16:creationId xmlns="" xmlns:a16="http://schemas.microsoft.com/office/drawing/2014/main" id="{3E9FF2C7-D573-4AAF-98C7-65F8E1F219DB}"/>
            </a:ext>
          </a:extLst>
        </xdr:cNvPr>
        <xdr:cNvSpPr/>
      </xdr:nvSpPr>
      <xdr:spPr>
        <a:xfrm rot="5400000">
          <a:off x="12829857" y="10511475"/>
          <a:ext cx="606424" cy="7616192"/>
        </a:xfrm>
        <a:prstGeom prst="rect">
          <a:avLst/>
        </a:prstGeom>
        <a:solidFill>
          <a:sysClr val="window" lastClr="FFFFFF">
            <a:lumMod val="65000"/>
          </a:sysClr>
        </a:solidFill>
        <a:ln w="12700" cap="flat" cmpd="sng" algn="ctr">
          <a:noFill/>
          <a:prstDash val="solid"/>
          <a:miter lim="800000"/>
        </a:ln>
        <a:effectLst/>
      </xdr:spPr>
      <xdr:txBody>
        <a:bodyPr wrap="square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000" b="0" i="0" u="none" strike="noStrike" kern="1200" cap="none" spc="0" normalizeH="0" baseline="0" noProof="0">
            <a:ln>
              <a:noFill/>
            </a:ln>
            <a:solidFill>
              <a:srgbClr val="003A79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12</xdr:col>
      <xdr:colOff>57150</xdr:colOff>
      <xdr:row>80</xdr:row>
      <xdr:rowOff>66675</xdr:rowOff>
    </xdr:from>
    <xdr:to>
      <xdr:col>15</xdr:col>
      <xdr:colOff>300197</xdr:colOff>
      <xdr:row>83</xdr:row>
      <xdr:rowOff>28575</xdr:rowOff>
    </xdr:to>
    <xdr:sp macro="" textlink="">
      <xdr:nvSpPr>
        <xdr:cNvPr id="58" name="Rectangle 57">
          <a:extLst>
            <a:ext uri="{FF2B5EF4-FFF2-40B4-BE49-F238E27FC236}">
              <a16:creationId xmlns="" xmlns:a16="http://schemas.microsoft.com/office/drawing/2014/main" id="{E30762BA-A248-45A4-813E-CFA347B3ED41}"/>
            </a:ext>
          </a:extLst>
        </xdr:cNvPr>
        <xdr:cNvSpPr/>
      </xdr:nvSpPr>
      <xdr:spPr>
        <a:xfrm>
          <a:off x="9353550" y="14003655"/>
          <a:ext cx="2597627" cy="480060"/>
        </a:xfrm>
        <a:prstGeom prst="rect">
          <a:avLst/>
        </a:prstGeom>
      </xdr:spPr>
      <xdr:txBody>
        <a:bodyPr wrap="square">
          <a:no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France Travail Normandie</a:t>
          </a:r>
          <a:r>
            <a:rPr kumimoji="0" lang="fr-FR" sz="1100" b="0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/>
          </a:r>
          <a:br>
            <a:rPr kumimoji="0" lang="fr-FR" sz="1100" b="0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Calibri" panose="020F0502020204030204" pitchFamily="34" charset="0"/>
            </a:rPr>
          </a:br>
          <a:r>
            <a:rPr kumimoji="0" lang="fr-FR" sz="1100" b="0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Le Floral – CS 92503 90 Avenue de Caen 76040 Rouen cedex</a:t>
          </a:r>
          <a:br>
            <a:rPr kumimoji="0" lang="fr-FR" sz="1100" b="0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Calibri" panose="020F0502020204030204" pitchFamily="34" charset="0"/>
            </a:rPr>
          </a:br>
          <a:endParaRPr kumimoji="0" lang="fr-FR" sz="1100" b="0" i="0" u="none" strike="noStrike" kern="120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 pitchFamily="34" charset="0"/>
            <a:ea typeface="+mn-ea"/>
            <a:cs typeface="Calibri" panose="020F0502020204030204" pitchFamily="34" charset="0"/>
          </a:endParaRPr>
        </a:p>
      </xdr:txBody>
    </xdr:sp>
    <xdr:clientData/>
  </xdr:twoCellAnchor>
  <xdr:oneCellAnchor>
    <xdr:from>
      <xdr:col>16</xdr:col>
      <xdr:colOff>592342</xdr:colOff>
      <xdr:row>80</xdr:row>
      <xdr:rowOff>137303</xdr:rowOff>
    </xdr:from>
    <xdr:ext cx="320355" cy="357927"/>
    <xdr:pic>
      <xdr:nvPicPr>
        <xdr:cNvPr id="59" name="Image 58">
          <a:extLst>
            <a:ext uri="{FF2B5EF4-FFF2-40B4-BE49-F238E27FC236}">
              <a16:creationId xmlns="" xmlns:a16="http://schemas.microsoft.com/office/drawing/2014/main" id="{66E7DC1C-F8C3-48FD-9F6F-8457F1201F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biLevel thresh="2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28182" y="14074283"/>
          <a:ext cx="320355" cy="357927"/>
        </a:xfrm>
        <a:prstGeom prst="rect">
          <a:avLst/>
        </a:prstGeom>
      </xdr:spPr>
    </xdr:pic>
    <xdr:clientData/>
  </xdr:oneCellAnchor>
  <xdr:twoCellAnchor>
    <xdr:from>
      <xdr:col>17</xdr:col>
      <xdr:colOff>161925</xdr:colOff>
      <xdr:row>80</xdr:row>
      <xdr:rowOff>57151</xdr:rowOff>
    </xdr:from>
    <xdr:to>
      <xdr:col>21</xdr:col>
      <xdr:colOff>19050</xdr:colOff>
      <xdr:row>83</xdr:row>
      <xdr:rowOff>19050</xdr:rowOff>
    </xdr:to>
    <xdr:sp macro="" textlink="">
      <xdr:nvSpPr>
        <xdr:cNvPr id="60" name="Rectangle 59">
          <a:extLst>
            <a:ext uri="{FF2B5EF4-FFF2-40B4-BE49-F238E27FC236}">
              <a16:creationId xmlns="" xmlns:a16="http://schemas.microsoft.com/office/drawing/2014/main" id="{B719A9DB-8F7F-4941-AF47-5B622FF643E2}"/>
            </a:ext>
          </a:extLst>
        </xdr:cNvPr>
        <xdr:cNvSpPr/>
      </xdr:nvSpPr>
      <xdr:spPr>
        <a:xfrm>
          <a:off x="13382625" y="13994131"/>
          <a:ext cx="3072765" cy="480059"/>
        </a:xfrm>
        <a:prstGeom prst="rect">
          <a:avLst/>
        </a:prstGeom>
      </xdr:spPr>
      <xdr:txBody>
        <a:bodyPr wrap="square">
          <a:no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1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Service Statistiques, Études et Évaluation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100" b="0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stats.normandie@pole-emploi.fr  </a:t>
          </a:r>
          <a:br>
            <a:rPr kumimoji="0" lang="fr-FR" sz="1100" b="0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Calibri" panose="020F0502020204030204" pitchFamily="34" charset="0"/>
            </a:rPr>
          </a:br>
          <a:r>
            <a:rPr kumimoji="0" lang="fr-FR" sz="1100" b="0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pole-emploi-normandie.fr</a:t>
          </a:r>
        </a:p>
      </xdr:txBody>
    </xdr:sp>
    <xdr:clientData/>
  </xdr:twoCellAnchor>
  <xdr:twoCellAnchor>
    <xdr:from>
      <xdr:col>18</xdr:col>
      <xdr:colOff>704850</xdr:colOff>
      <xdr:row>62</xdr:row>
      <xdr:rowOff>80010</xdr:rowOff>
    </xdr:from>
    <xdr:to>
      <xdr:col>21</xdr:col>
      <xdr:colOff>282758</xdr:colOff>
      <xdr:row>63</xdr:row>
      <xdr:rowOff>175260</xdr:rowOff>
    </xdr:to>
    <xdr:sp macro="" textlink="">
      <xdr:nvSpPr>
        <xdr:cNvPr id="63" name="Zone de texte 21">
          <a:extLst>
            <a:ext uri="{FF2B5EF4-FFF2-40B4-BE49-F238E27FC236}">
              <a16:creationId xmlns="" xmlns:a16="http://schemas.microsoft.com/office/drawing/2014/main" id="{63E93194-CABE-4C3B-B76F-DEB9AAF9E169}"/>
            </a:ext>
          </a:extLst>
        </xdr:cNvPr>
        <xdr:cNvSpPr txBox="1"/>
      </xdr:nvSpPr>
      <xdr:spPr>
        <a:xfrm>
          <a:off x="14710410" y="10717530"/>
          <a:ext cx="2008688" cy="270510"/>
        </a:xfrm>
        <a:prstGeom prst="rect">
          <a:avLst/>
        </a:prstGeom>
        <a:noFill/>
        <a:ln w="6350">
          <a:noFill/>
        </a:ln>
        <a:effectLst/>
      </xdr:spPr>
      <xdr:txBody>
        <a:bodyPr rot="0" spcFirstLastPara="0" vert="horz" wrap="square" lIns="103455" tIns="51728" rIns="103455" bIns="51728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1pPr>
          <a:lvl2pPr marL="517276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2pPr>
          <a:lvl3pPr marL="1034552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3pPr>
          <a:lvl4pPr marL="1551828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4pPr>
          <a:lvl5pPr marL="2069104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5pPr>
          <a:lvl6pPr marL="2586380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6pPr>
          <a:lvl7pPr marL="3103656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7pPr>
          <a:lvl8pPr marL="3620933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8pPr>
          <a:lvl9pPr marL="4138209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marL="0" indent="0" algn="l" defTabSz="1034552" rtl="0" eaLnBrk="1" latinLnBrk="0" hangingPunct="1">
            <a:lnSpc>
              <a:spcPct val="115000"/>
            </a:lnSpc>
          </a:pPr>
          <a:r>
            <a:rPr lang="fr-FR" sz="1400" b="1" kern="1200">
              <a:solidFill>
                <a:srgbClr val="33B7B7"/>
              </a:solidFill>
              <a:latin typeface="Pole Emploi PRO" panose="02000503040000020004" pitchFamily="50" charset="0"/>
              <a:ea typeface="Calibri"/>
              <a:cs typeface="Arial"/>
            </a:rPr>
            <a:t>Retours à l'emploi</a:t>
          </a:r>
        </a:p>
      </xdr:txBody>
    </xdr:sp>
    <xdr:clientData/>
  </xdr:twoCellAnchor>
  <xdr:twoCellAnchor>
    <xdr:from>
      <xdr:col>0</xdr:col>
      <xdr:colOff>121920</xdr:colOff>
      <xdr:row>71</xdr:row>
      <xdr:rowOff>243839</xdr:rowOff>
    </xdr:from>
    <xdr:to>
      <xdr:col>5</xdr:col>
      <xdr:colOff>411480</xdr:colOff>
      <xdr:row>82</xdr:row>
      <xdr:rowOff>19049</xdr:rowOff>
    </xdr:to>
    <xdr:sp macro="" textlink="">
      <xdr:nvSpPr>
        <xdr:cNvPr id="65" name="ZoneTexte 64">
          <a:extLst>
            <a:ext uri="{FF2B5EF4-FFF2-40B4-BE49-F238E27FC236}">
              <a16:creationId xmlns="" xmlns:a16="http://schemas.microsoft.com/office/drawing/2014/main" id="{AD7349FC-E799-46F5-A93B-6D3B5E6893D0}"/>
            </a:ext>
          </a:extLst>
        </xdr:cNvPr>
        <xdr:cNvSpPr txBox="1"/>
      </xdr:nvSpPr>
      <xdr:spPr>
        <a:xfrm>
          <a:off x="121920" y="13721714"/>
          <a:ext cx="3985260" cy="1842135"/>
        </a:xfrm>
        <a:prstGeom prst="rect">
          <a:avLst/>
        </a:prstGeom>
        <a:noFill/>
        <a:ln w="9525" cmpd="sng">
          <a:solidFill>
            <a:srgbClr val="636364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fr-FR" sz="800" b="1">
              <a:solidFill>
                <a:srgbClr val="16519F"/>
              </a:solidFill>
            </a:rPr>
            <a:t>CATÉGORIES DES DEMANDEURS</a:t>
          </a:r>
          <a:r>
            <a:rPr lang="fr-FR" sz="800" b="1" baseline="0">
              <a:solidFill>
                <a:srgbClr val="16519F"/>
              </a:solidFill>
            </a:rPr>
            <a:t> D'EMPLOI</a:t>
          </a:r>
        </a:p>
        <a:p>
          <a:pPr marL="171450" indent="-171450">
            <a:buFont typeface="Courier New" panose="02070309020205020404" pitchFamily="49" charset="0"/>
            <a:buChar char="o"/>
          </a:pPr>
          <a:r>
            <a:rPr lang="fr-FR" sz="800" b="1">
              <a:solidFill>
                <a:srgbClr val="636364"/>
              </a:solidFill>
            </a:rPr>
            <a:t>Catégorie A</a:t>
          </a:r>
          <a:r>
            <a:rPr lang="fr-FR" sz="800">
              <a:solidFill>
                <a:srgbClr val="636364"/>
              </a:solidFill>
            </a:rPr>
            <a:t> : Demandeurs d’emploi tenus de faire des actes positifs de recherche d’emploi, sans emploi </a:t>
          </a:r>
        </a:p>
        <a:p>
          <a:pPr marL="171450" indent="-171450">
            <a:buFont typeface="Courier New" panose="02070309020205020404" pitchFamily="49" charset="0"/>
            <a:buChar char="o"/>
          </a:pPr>
          <a:r>
            <a:rPr lang="fr-FR" sz="800" b="1">
              <a:solidFill>
                <a:srgbClr val="636364"/>
              </a:solidFill>
            </a:rPr>
            <a:t>Catégorie B : </a:t>
          </a:r>
          <a:r>
            <a:rPr lang="fr-FR" sz="800">
              <a:solidFill>
                <a:srgbClr val="636364"/>
              </a:solidFill>
            </a:rPr>
            <a:t>Demandeurs d’emploi tenus de faire des actes positifs de recherche d’emploi, ayant exercé une activité réduite courte </a:t>
          </a:r>
          <a:r>
            <a:rPr lang="fr-FR" sz="700" i="1">
              <a:solidFill>
                <a:srgbClr val="636364"/>
              </a:solidFill>
            </a:rPr>
            <a:t>(i.e. de 78 heures ou moins au cours du mois)</a:t>
          </a:r>
        </a:p>
        <a:p>
          <a:pPr marL="171450" indent="-171450">
            <a:buFont typeface="Courier New" panose="02070309020205020404" pitchFamily="49" charset="0"/>
            <a:buChar char="o"/>
          </a:pPr>
          <a:r>
            <a:rPr lang="fr-FR" sz="800" b="1">
              <a:solidFill>
                <a:srgbClr val="636364"/>
              </a:solidFill>
            </a:rPr>
            <a:t>Catégorie C</a:t>
          </a:r>
          <a:r>
            <a:rPr lang="fr-FR" sz="800">
              <a:solidFill>
                <a:srgbClr val="636364"/>
              </a:solidFill>
            </a:rPr>
            <a:t> : Demandeurs d’emploi tenus de faire des actes positifs de recherche d’emploi, ayant exercé une activité réduite </a:t>
          </a:r>
          <a:r>
            <a:rPr lang="fr-FR" sz="800">
              <a:solidFill>
                <a:srgbClr val="636364"/>
              </a:solidFill>
              <a:latin typeface="+mn-lt"/>
              <a:ea typeface="+mn-ea"/>
              <a:cs typeface="+mn-cs"/>
            </a:rPr>
            <a:t>longue</a:t>
          </a:r>
          <a:r>
            <a:rPr lang="fr-FR" sz="700" i="1">
              <a:solidFill>
                <a:srgbClr val="636364"/>
              </a:solidFill>
              <a:latin typeface="+mn-lt"/>
              <a:ea typeface="+mn-ea"/>
              <a:cs typeface="+mn-cs"/>
            </a:rPr>
            <a:t> (i.e. de plus de 78 heures au cours du mois)</a:t>
          </a:r>
        </a:p>
        <a:p>
          <a:pPr marL="171450" indent="-171450">
            <a:buFont typeface="Courier New" panose="02070309020205020404" pitchFamily="49" charset="0"/>
            <a:buChar char="o"/>
          </a:pPr>
          <a:r>
            <a:rPr lang="fr-FR" sz="800" b="1">
              <a:solidFill>
                <a:srgbClr val="636364"/>
              </a:solidFill>
            </a:rPr>
            <a:t>Catégorie D : </a:t>
          </a:r>
          <a:r>
            <a:rPr lang="fr-FR" sz="800">
              <a:solidFill>
                <a:srgbClr val="636364"/>
              </a:solidFill>
            </a:rPr>
            <a:t>Demandeurs d’emploi non tenus de faire des actes positifs de recherche d’emploi </a:t>
          </a:r>
          <a:r>
            <a:rPr lang="fr-FR" sz="700" i="1">
              <a:solidFill>
                <a:srgbClr val="636364"/>
              </a:solidFill>
              <a:latin typeface="+mn-lt"/>
              <a:ea typeface="+mn-ea"/>
              <a:cs typeface="+mn-cs"/>
            </a:rPr>
            <a:t>(en raison d’un stage, d’une formation, d’une maladie…) </a:t>
          </a:r>
          <a:r>
            <a:rPr lang="fr-FR" sz="800">
              <a:solidFill>
                <a:srgbClr val="636364"/>
              </a:solidFill>
            </a:rPr>
            <a:t>y compris les demandeurs d’emploi en CRPCTP-CSP, sans emploi </a:t>
          </a:r>
        </a:p>
        <a:p>
          <a:pPr marL="171450" indent="-171450">
            <a:buFont typeface="Courier New" panose="02070309020205020404" pitchFamily="49" charset="0"/>
            <a:buChar char="o"/>
          </a:pPr>
          <a:r>
            <a:rPr lang="fr-FR" sz="800" b="1">
              <a:solidFill>
                <a:srgbClr val="636364"/>
              </a:solidFill>
            </a:rPr>
            <a:t>Catégorie E</a:t>
          </a:r>
          <a:r>
            <a:rPr lang="fr-FR" sz="800" b="0">
              <a:solidFill>
                <a:srgbClr val="636364"/>
              </a:solidFill>
            </a:rPr>
            <a:t> : </a:t>
          </a:r>
          <a:r>
            <a:rPr lang="fr-FR" sz="800">
              <a:solidFill>
                <a:srgbClr val="636364"/>
              </a:solidFill>
              <a:latin typeface="+mn-lt"/>
              <a:ea typeface="+mn-ea"/>
              <a:cs typeface="+mn-cs"/>
            </a:rPr>
            <a:t>Demandeurs</a:t>
          </a:r>
          <a:r>
            <a:rPr lang="fr-FR" sz="800">
              <a:solidFill>
                <a:srgbClr val="636364"/>
              </a:solidFill>
            </a:rPr>
            <a:t> d’emploi non tenus de faire des actes positifs de recherche d’emploi, en </a:t>
          </a:r>
          <a:r>
            <a:rPr lang="fr-FR" sz="800">
              <a:solidFill>
                <a:srgbClr val="636364"/>
              </a:solidFill>
              <a:latin typeface="+mn-lt"/>
              <a:ea typeface="+mn-ea"/>
              <a:cs typeface="+mn-cs"/>
            </a:rPr>
            <a:t>emploi</a:t>
          </a:r>
          <a:r>
            <a:rPr lang="fr-FR" sz="700" i="1">
              <a:solidFill>
                <a:srgbClr val="636364"/>
              </a:solidFill>
              <a:latin typeface="+mn-lt"/>
              <a:ea typeface="+mn-ea"/>
              <a:cs typeface="+mn-cs"/>
            </a:rPr>
            <a:t> (par exemple : bénéficiaires de contrats aidés, créateurs d’entreprise)</a:t>
          </a:r>
        </a:p>
      </xdr:txBody>
    </xdr:sp>
    <xdr:clientData/>
  </xdr:twoCellAnchor>
  <xdr:twoCellAnchor editAs="oneCell">
    <xdr:from>
      <xdr:col>17</xdr:col>
      <xdr:colOff>666750</xdr:colOff>
      <xdr:row>54</xdr:row>
      <xdr:rowOff>198533</xdr:rowOff>
    </xdr:from>
    <xdr:to>
      <xdr:col>18</xdr:col>
      <xdr:colOff>706755</xdr:colOff>
      <xdr:row>58</xdr:row>
      <xdr:rowOff>32899</xdr:rowOff>
    </xdr:to>
    <xdr:pic>
      <xdr:nvPicPr>
        <xdr:cNvPr id="66" name="Image 65">
          <a:extLst>
            <a:ext uri="{FF2B5EF4-FFF2-40B4-BE49-F238E27FC236}">
              <a16:creationId xmlns="" xmlns:a16="http://schemas.microsoft.com/office/drawing/2014/main" id="{7FEA836C-BDF5-44D5-8F19-852E4AC5B5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06450" y="10399808"/>
          <a:ext cx="802005" cy="634466"/>
        </a:xfrm>
        <a:prstGeom prst="rect">
          <a:avLst/>
        </a:prstGeom>
      </xdr:spPr>
    </xdr:pic>
    <xdr:clientData/>
  </xdr:twoCellAnchor>
  <xdr:twoCellAnchor editAs="oneCell">
    <xdr:from>
      <xdr:col>18</xdr:col>
      <xdr:colOff>133350</xdr:colOff>
      <xdr:row>62</xdr:row>
      <xdr:rowOff>9241</xdr:rowOff>
    </xdr:from>
    <xdr:to>
      <xdr:col>18</xdr:col>
      <xdr:colOff>630556</xdr:colOff>
      <xdr:row>66</xdr:row>
      <xdr:rowOff>44445</xdr:rowOff>
    </xdr:to>
    <xdr:pic>
      <xdr:nvPicPr>
        <xdr:cNvPr id="67" name="Image 66">
          <a:extLst>
            <a:ext uri="{FF2B5EF4-FFF2-40B4-BE49-F238E27FC236}">
              <a16:creationId xmlns="" xmlns:a16="http://schemas.microsoft.com/office/drawing/2014/main" id="{68A32DB8-F80C-45DA-B9D3-4AA4098358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35050" y="11829766"/>
          <a:ext cx="497206" cy="816254"/>
        </a:xfrm>
        <a:prstGeom prst="rect">
          <a:avLst/>
        </a:prstGeom>
      </xdr:spPr>
    </xdr:pic>
    <xdr:clientData/>
  </xdr:twoCellAnchor>
  <xdr:twoCellAnchor editAs="oneCell">
    <xdr:from>
      <xdr:col>12</xdr:col>
      <xdr:colOff>129540</xdr:colOff>
      <xdr:row>7</xdr:row>
      <xdr:rowOff>66675</xdr:rowOff>
    </xdr:from>
    <xdr:to>
      <xdr:col>12</xdr:col>
      <xdr:colOff>514340</xdr:colOff>
      <xdr:row>9</xdr:row>
      <xdr:rowOff>47775</xdr:rowOff>
    </xdr:to>
    <xdr:pic>
      <xdr:nvPicPr>
        <xdr:cNvPr id="68" name="Image 67">
          <a:extLst>
            <a:ext uri="{FF2B5EF4-FFF2-40B4-BE49-F238E27FC236}">
              <a16:creationId xmlns="" xmlns:a16="http://schemas.microsoft.com/office/drawing/2014/main" id="{8FBDB5D1-A770-40A8-BA9E-D19EF82523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duotone>
            <a:prstClr val="black"/>
            <a:srgbClr val="16519F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9715" y="1419225"/>
          <a:ext cx="384800" cy="30495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</xdr:colOff>
          <xdr:row>51</xdr:row>
          <xdr:rowOff>102870</xdr:rowOff>
        </xdr:from>
        <xdr:to>
          <xdr:col>4</xdr:col>
          <xdr:colOff>243840</xdr:colOff>
          <xdr:row>54</xdr:row>
          <xdr:rowOff>47625</xdr:rowOff>
        </xdr:to>
        <xdr:pic>
          <xdr:nvPicPr>
            <xdr:cNvPr id="69" name="Image 68">
              <a:extLst>
                <a:ext uri="{FF2B5EF4-FFF2-40B4-BE49-F238E27FC236}">
                  <a16:creationId xmlns="" xmlns:a16="http://schemas.microsoft.com/office/drawing/2014/main" id="{5A8FB923-4869-4BE4-8882-B4360C821A28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Alim!$R$5:$U$6" spid="_x0000_s84333"/>
                </a:ext>
              </a:extLst>
            </xdr:cNvPicPr>
          </xdr:nvPicPr>
          <xdr:blipFill>
            <a:blip xmlns:r="http://schemas.openxmlformats.org/officeDocument/2006/relationships" r:embed="rId22"/>
            <a:srcRect/>
            <a:stretch>
              <a:fillRect/>
            </a:stretch>
          </xdr:blipFill>
          <xdr:spPr bwMode="auto">
            <a:xfrm>
              <a:off x="15240" y="9761220"/>
              <a:ext cx="3086100" cy="48768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0</xdr:col>
      <xdr:colOff>57150</xdr:colOff>
      <xdr:row>41</xdr:row>
      <xdr:rowOff>45720</xdr:rowOff>
    </xdr:from>
    <xdr:to>
      <xdr:col>4</xdr:col>
      <xdr:colOff>441960</xdr:colOff>
      <xdr:row>54</xdr:row>
      <xdr:rowOff>91440</xdr:rowOff>
    </xdr:to>
    <xdr:sp macro="" textlink="">
      <xdr:nvSpPr>
        <xdr:cNvPr id="70" name="Rectangle : coins arrondis 69">
          <a:extLst>
            <a:ext uri="{FF2B5EF4-FFF2-40B4-BE49-F238E27FC236}">
              <a16:creationId xmlns="" xmlns:a16="http://schemas.microsoft.com/office/drawing/2014/main" id="{38FB2C25-4306-403E-9B8E-34BC5CE39FF2}"/>
            </a:ext>
          </a:extLst>
        </xdr:cNvPr>
        <xdr:cNvSpPr/>
      </xdr:nvSpPr>
      <xdr:spPr>
        <a:xfrm>
          <a:off x="57150" y="8056245"/>
          <a:ext cx="3242310" cy="2236470"/>
        </a:xfrm>
        <a:prstGeom prst="roundRect">
          <a:avLst/>
        </a:prstGeom>
        <a:noFill/>
        <a:ln>
          <a:solidFill>
            <a:srgbClr val="33B7B7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502920</xdr:colOff>
      <xdr:row>40</xdr:row>
      <xdr:rowOff>30480</xdr:rowOff>
    </xdr:from>
    <xdr:to>
      <xdr:col>3</xdr:col>
      <xdr:colOff>487679</xdr:colOff>
      <xdr:row>43</xdr:row>
      <xdr:rowOff>15240</xdr:rowOff>
    </xdr:to>
    <xdr:sp macro="" textlink="">
      <xdr:nvSpPr>
        <xdr:cNvPr id="71" name="Zone de texte 21">
          <a:extLst>
            <a:ext uri="{FF2B5EF4-FFF2-40B4-BE49-F238E27FC236}">
              <a16:creationId xmlns="" xmlns:a16="http://schemas.microsoft.com/office/drawing/2014/main" id="{474A7918-BC57-4F68-9FEE-AE68154DEC36}"/>
            </a:ext>
          </a:extLst>
        </xdr:cNvPr>
        <xdr:cNvSpPr txBox="1"/>
      </xdr:nvSpPr>
      <xdr:spPr>
        <a:xfrm>
          <a:off x="502920" y="6629400"/>
          <a:ext cx="2339339" cy="502920"/>
        </a:xfrm>
        <a:prstGeom prst="rect">
          <a:avLst/>
        </a:prstGeom>
        <a:solidFill>
          <a:srgbClr val="33B7B7"/>
        </a:solidFill>
        <a:ln w="6350">
          <a:noFill/>
        </a:ln>
        <a:effectLst/>
      </xdr:spPr>
      <xdr:txBody>
        <a:bodyPr rot="0" spcFirstLastPara="0" vert="horz" wrap="square" lIns="103455" tIns="51728" rIns="103455" bIns="51728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17276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34552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551828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069104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586380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103656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620933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138209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 defTabSz="1034552" rtl="0" eaLnBrk="1" latinLnBrk="0" hangingPunct="1">
            <a:lnSpc>
              <a:spcPct val="115000"/>
            </a:lnSpc>
          </a:pPr>
          <a:r>
            <a:rPr lang="fr-FR" sz="1000" b="0" kern="1200" cap="all" baseline="0">
              <a:solidFill>
                <a:srgbClr val="FFFFFF"/>
              </a:solidFill>
              <a:latin typeface="Pole Emploi PRO" panose="02000503040000020004" pitchFamily="50" charset="0"/>
              <a:ea typeface="Calibri"/>
              <a:cs typeface="Arial"/>
            </a:rPr>
            <a:t>Proportion dans la demande d’emploi (Cat. A, B, C )</a:t>
          </a:r>
        </a:p>
      </xdr:txBody>
    </xdr:sp>
    <xdr:clientData/>
  </xdr:twoCellAnchor>
  <xdr:twoCellAnchor>
    <xdr:from>
      <xdr:col>19</xdr:col>
      <xdr:colOff>676275</xdr:colOff>
      <xdr:row>57</xdr:row>
      <xdr:rowOff>228600</xdr:rowOff>
    </xdr:from>
    <xdr:to>
      <xdr:col>19</xdr:col>
      <xdr:colOff>676275</xdr:colOff>
      <xdr:row>61</xdr:row>
      <xdr:rowOff>19050</xdr:rowOff>
    </xdr:to>
    <xdr:cxnSp macro="">
      <xdr:nvCxnSpPr>
        <xdr:cNvPr id="62" name="Connecteur droit 61"/>
        <xdr:cNvCxnSpPr/>
      </xdr:nvCxnSpPr>
      <xdr:spPr>
        <a:xfrm>
          <a:off x="15039975" y="11106150"/>
          <a:ext cx="0" cy="514350"/>
        </a:xfrm>
        <a:prstGeom prst="line">
          <a:avLst/>
        </a:prstGeom>
        <a:ln w="19050">
          <a:solidFill>
            <a:srgbClr val="16519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285750</xdr:colOff>
      <xdr:row>66</xdr:row>
      <xdr:rowOff>0</xdr:rowOff>
    </xdr:from>
    <xdr:to>
      <xdr:col>19</xdr:col>
      <xdr:colOff>285750</xdr:colOff>
      <xdr:row>69</xdr:row>
      <xdr:rowOff>28575</xdr:rowOff>
    </xdr:to>
    <xdr:cxnSp macro="">
      <xdr:nvCxnSpPr>
        <xdr:cNvPr id="73" name="Connecteur droit 72"/>
        <xdr:cNvCxnSpPr/>
      </xdr:nvCxnSpPr>
      <xdr:spPr>
        <a:xfrm>
          <a:off x="14649450" y="12601575"/>
          <a:ext cx="0" cy="514350"/>
        </a:xfrm>
        <a:prstGeom prst="line">
          <a:avLst/>
        </a:prstGeom>
        <a:ln w="19050">
          <a:solidFill>
            <a:srgbClr val="16519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22</xdr:col>
      <xdr:colOff>209550</xdr:colOff>
      <xdr:row>41</xdr:row>
      <xdr:rowOff>59746</xdr:rowOff>
    </xdr:from>
    <xdr:to>
      <xdr:col>22</xdr:col>
      <xdr:colOff>571500</xdr:colOff>
      <xdr:row>43</xdr:row>
      <xdr:rowOff>97846</xdr:rowOff>
    </xdr:to>
    <xdr:pic>
      <xdr:nvPicPr>
        <xdr:cNvPr id="74" name="Image 73"/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5450" y="8070271"/>
          <a:ext cx="361950" cy="361950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</xdr:colOff>
      <xdr:row>36</xdr:row>
      <xdr:rowOff>55263</xdr:rowOff>
    </xdr:from>
    <xdr:to>
      <xdr:col>0</xdr:col>
      <xdr:colOff>723900</xdr:colOff>
      <xdr:row>39</xdr:row>
      <xdr:rowOff>71124</xdr:rowOff>
    </xdr:to>
    <xdr:pic>
      <xdr:nvPicPr>
        <xdr:cNvPr id="75" name="Image 74"/>
        <xdr:cNvPicPr>
          <a:picLocks noChangeAspect="1"/>
        </xdr:cNvPicPr>
      </xdr:nvPicPr>
      <xdr:blipFill>
        <a:blip xmlns:r="http://schemas.openxmlformats.org/officeDocument/2006/relationships" r:embed="rId24" cstate="print">
          <a:duotone>
            <a:prstClr val="black"/>
            <a:schemeClr val="accent4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209550" y="7227588"/>
          <a:ext cx="514350" cy="501636"/>
        </a:xfrm>
        <a:prstGeom prst="rect">
          <a:avLst/>
        </a:prstGeom>
      </xdr:spPr>
    </xdr:pic>
    <xdr:clientData/>
  </xdr:twoCellAnchor>
  <xdr:twoCellAnchor>
    <xdr:from>
      <xdr:col>8</xdr:col>
      <xdr:colOff>542925</xdr:colOff>
      <xdr:row>1</xdr:row>
      <xdr:rowOff>9525</xdr:rowOff>
    </xdr:from>
    <xdr:to>
      <xdr:col>12</xdr:col>
      <xdr:colOff>485775</xdr:colOff>
      <xdr:row>4</xdr:row>
      <xdr:rowOff>9525</xdr:rowOff>
    </xdr:to>
    <xdr:sp macro="" textlink="">
      <xdr:nvSpPr>
        <xdr:cNvPr id="76" name="ZoneTexte 75"/>
        <xdr:cNvSpPr txBox="1"/>
      </xdr:nvSpPr>
      <xdr:spPr>
        <a:xfrm>
          <a:off x="6524625" y="171450"/>
          <a:ext cx="2981325" cy="704850"/>
        </a:xfrm>
        <a:prstGeom prst="roundRect">
          <a:avLst/>
        </a:prstGeom>
        <a:solidFill>
          <a:srgbClr val="00738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>
              <a:solidFill>
                <a:srgbClr val="FAFAFA"/>
              </a:solidFill>
              <a:latin typeface="+mn-lt"/>
            </a:rPr>
            <a:t>Afin d'éditer au format pdf la fiche souhaitée, </a:t>
          </a:r>
        </a:p>
        <a:p>
          <a:r>
            <a:rPr lang="fr-FR" sz="1100">
              <a:solidFill>
                <a:srgbClr val="FAFAFA"/>
              </a:solidFill>
              <a:latin typeface="+mn-lt"/>
            </a:rPr>
            <a:t>veuillez sélectionner le type de zonage, puis le périmètre dans ces listes déroulantes</a:t>
          </a:r>
        </a:p>
      </xdr:txBody>
    </xdr:sp>
    <xdr:clientData/>
  </xdr:twoCellAnchor>
  <xdr:twoCellAnchor>
    <xdr:from>
      <xdr:col>8</xdr:col>
      <xdr:colOff>123825</xdr:colOff>
      <xdr:row>1</xdr:row>
      <xdr:rowOff>95250</xdr:rowOff>
    </xdr:from>
    <xdr:to>
      <xdr:col>8</xdr:col>
      <xdr:colOff>600075</xdr:colOff>
      <xdr:row>1</xdr:row>
      <xdr:rowOff>247650</xdr:rowOff>
    </xdr:to>
    <xdr:cxnSp macro="">
      <xdr:nvCxnSpPr>
        <xdr:cNvPr id="78" name="Connecteur droit avec flèche 77"/>
        <xdr:cNvCxnSpPr/>
      </xdr:nvCxnSpPr>
      <xdr:spPr>
        <a:xfrm flipH="1" flipV="1">
          <a:off x="6105525" y="257175"/>
          <a:ext cx="476250" cy="152400"/>
        </a:xfrm>
        <a:prstGeom prst="straightConnector1">
          <a:avLst/>
        </a:prstGeom>
        <a:ln>
          <a:solidFill>
            <a:srgbClr val="268989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123825</xdr:colOff>
      <xdr:row>3</xdr:row>
      <xdr:rowOff>47625</xdr:rowOff>
    </xdr:from>
    <xdr:to>
      <xdr:col>8</xdr:col>
      <xdr:colOff>581025</xdr:colOff>
      <xdr:row>3</xdr:row>
      <xdr:rowOff>142875</xdr:rowOff>
    </xdr:to>
    <xdr:cxnSp macro="">
      <xdr:nvCxnSpPr>
        <xdr:cNvPr id="79" name="Connecteur droit avec flèche 78"/>
        <xdr:cNvCxnSpPr/>
      </xdr:nvCxnSpPr>
      <xdr:spPr>
        <a:xfrm flipH="1">
          <a:off x="6105525" y="619125"/>
          <a:ext cx="457200" cy="95250"/>
        </a:xfrm>
        <a:prstGeom prst="straightConnector1">
          <a:avLst/>
        </a:prstGeom>
        <a:ln>
          <a:solidFill>
            <a:srgbClr val="268989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20</xdr:col>
      <xdr:colOff>499439</xdr:colOff>
      <xdr:row>80</xdr:row>
      <xdr:rowOff>47625</xdr:rowOff>
    </xdr:from>
    <xdr:to>
      <xdr:col>23</xdr:col>
      <xdr:colOff>85724</xdr:colOff>
      <xdr:row>84</xdr:row>
      <xdr:rowOff>15066</xdr:rowOff>
    </xdr:to>
    <xdr:pic>
      <xdr:nvPicPr>
        <xdr:cNvPr id="51" name="Image 50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25139" y="15268575"/>
          <a:ext cx="1938960" cy="643716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476250</xdr:colOff>
      <xdr:row>9</xdr:row>
      <xdr:rowOff>149667</xdr:rowOff>
    </xdr:from>
    <xdr:to>
      <xdr:col>4</xdr:col>
      <xdr:colOff>381279</xdr:colOff>
      <xdr:row>15</xdr:row>
      <xdr:rowOff>95250</xdr:rowOff>
    </xdr:to>
    <xdr:pic>
      <xdr:nvPicPr>
        <xdr:cNvPr id="61" name="Image 60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" y="1826067"/>
          <a:ext cx="2762529" cy="917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nouvelle_charte">
      <a:dk1>
        <a:srgbClr val="B49FB9"/>
      </a:dk1>
      <a:lt1>
        <a:srgbClr val="DACFDC"/>
      </a:lt1>
      <a:dk2>
        <a:srgbClr val="FACA66"/>
      </a:dk2>
      <a:lt2>
        <a:srgbClr val="F7A600"/>
      </a:lt2>
      <a:accent1>
        <a:srgbClr val="441051"/>
      </a:accent1>
      <a:accent2>
        <a:srgbClr val="E2EDF0"/>
      </a:accent2>
      <a:accent3>
        <a:srgbClr val="B6E0E2"/>
      </a:accent3>
      <a:accent4>
        <a:srgbClr val="33B7B7"/>
      </a:accent4>
      <a:accent5>
        <a:srgbClr val="E8423B"/>
      </a:accent5>
      <a:accent6>
        <a:srgbClr val="F7B8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nouvelle_charte">
    <a:dk1>
      <a:srgbClr val="B49FB9"/>
    </a:dk1>
    <a:lt1>
      <a:srgbClr val="DACFDC"/>
    </a:lt1>
    <a:dk2>
      <a:srgbClr val="FACA66"/>
    </a:dk2>
    <a:lt2>
      <a:srgbClr val="F7A600"/>
    </a:lt2>
    <a:accent1>
      <a:srgbClr val="441051"/>
    </a:accent1>
    <a:accent2>
      <a:srgbClr val="E2EDF0"/>
    </a:accent2>
    <a:accent3>
      <a:srgbClr val="B6E0E2"/>
    </a:accent3>
    <a:accent4>
      <a:srgbClr val="33B7B7"/>
    </a:accent4>
    <a:accent5>
      <a:srgbClr val="E8423B"/>
    </a:accent5>
    <a:accent6>
      <a:srgbClr val="F7B8AF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02"/>
  <sheetViews>
    <sheetView showGridLines="0" tabSelected="1" zoomScaleNormal="100" zoomScaleSheetLayoutView="100" workbookViewId="0">
      <selection activeCell="P2" sqref="P2"/>
    </sheetView>
  </sheetViews>
  <sheetFormatPr baseColWidth="10" defaultColWidth="11.42578125" defaultRowHeight="12.75"/>
  <cols>
    <col min="1" max="3" width="11.42578125" style="8"/>
    <col min="4" max="4" width="8.5703125" style="8" customWidth="1"/>
    <col min="5" max="5" width="12.5703125" style="8" bestFit="1" customWidth="1"/>
    <col min="6" max="9" width="11.42578125" style="8"/>
    <col min="10" max="10" width="9.85546875" style="8" customWidth="1"/>
    <col min="11" max="11" width="12.85546875" style="8" customWidth="1"/>
    <col min="12" max="19" width="11.42578125" style="8"/>
    <col min="20" max="20" width="11.5703125" style="8" customWidth="1"/>
    <col min="21" max="21" width="12.42578125" style="8" bestFit="1" customWidth="1"/>
    <col min="22" max="16384" width="11.42578125" style="8"/>
  </cols>
  <sheetData>
    <row r="1" spans="1:23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23" ht="23.45" customHeight="1">
      <c r="A2" s="98"/>
      <c r="B2" s="98"/>
      <c r="C2" s="100" t="s">
        <v>1554</v>
      </c>
      <c r="D2" s="162" t="s">
        <v>1553</v>
      </c>
      <c r="E2" s="162"/>
      <c r="F2" s="162"/>
      <c r="G2" s="162"/>
      <c r="H2" s="162"/>
      <c r="I2" s="98"/>
      <c r="J2" s="98"/>
      <c r="K2" s="98"/>
      <c r="L2" s="46" t="str">
        <f>IF(D2="Département / Région","Département_Région",D2)</f>
        <v>Département_Région</v>
      </c>
    </row>
    <row r="3" spans="1:23" ht="9" customHeight="1">
      <c r="A3" s="98"/>
      <c r="B3" s="98"/>
      <c r="C3" s="100"/>
      <c r="D3" s="99"/>
      <c r="E3" s="99"/>
      <c r="F3" s="99"/>
      <c r="G3" s="99"/>
      <c r="H3" s="99"/>
      <c r="I3" s="98"/>
      <c r="J3" s="98"/>
      <c r="K3" s="98"/>
    </row>
    <row r="4" spans="1:23" ht="23.45" customHeight="1">
      <c r="A4" s="98"/>
      <c r="B4" s="98"/>
      <c r="C4" s="100" t="s">
        <v>1555</v>
      </c>
      <c r="D4" s="162" t="s">
        <v>56</v>
      </c>
      <c r="E4" s="162"/>
      <c r="F4" s="162"/>
      <c r="G4" s="162"/>
      <c r="H4" s="162"/>
      <c r="I4" s="98"/>
      <c r="J4" s="98"/>
      <c r="K4" s="98"/>
    </row>
    <row r="5" spans="1:23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</row>
    <row r="6" spans="1:23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</row>
    <row r="8" spans="1:23">
      <c r="W8" s="79"/>
    </row>
    <row r="9" spans="1:23">
      <c r="W9" s="105" t="str">
        <f>"Données à fin "&amp;G26</f>
        <v>Données à fin Décembre 2023</v>
      </c>
    </row>
    <row r="10" spans="1:23">
      <c r="W10" s="105" t="str">
        <f>A23</f>
        <v>Normandie</v>
      </c>
    </row>
    <row r="22" spans="1:26" ht="12.75" customHeight="1">
      <c r="B22" s="72"/>
      <c r="C22" s="72"/>
    </row>
    <row r="23" spans="1:26" ht="69.75" customHeight="1">
      <c r="A23" s="165" t="str">
        <f>D4</f>
        <v>Normandie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6"/>
      <c r="T23" s="167" t="s">
        <v>1725</v>
      </c>
      <c r="U23" s="167"/>
      <c r="V23" s="168" t="str">
        <f>Alim!A30</f>
        <v>Ensemble des demandeurs d'emploi de la région</v>
      </c>
      <c r="W23" s="168"/>
    </row>
    <row r="24" spans="1:26" ht="12.75" customHeight="1">
      <c r="B24" s="29"/>
      <c r="C24" s="29"/>
      <c r="D24" s="29"/>
      <c r="I24" s="39"/>
      <c r="M24" s="166"/>
      <c r="T24" s="167"/>
      <c r="U24" s="167"/>
      <c r="V24" s="168"/>
      <c r="W24" s="168"/>
    </row>
    <row r="25" spans="1:26" ht="33.75" customHeight="1">
      <c r="I25" s="40"/>
      <c r="K25" s="10"/>
      <c r="M25" s="11"/>
      <c r="T25" s="167"/>
      <c r="U25" s="167"/>
      <c r="V25" s="168"/>
      <c r="W25" s="168"/>
      <c r="X25" s="10" t="s">
        <v>128</v>
      </c>
      <c r="Z25" s="11"/>
    </row>
    <row r="26" spans="1:26" ht="24">
      <c r="E26" s="163" t="s">
        <v>9</v>
      </c>
      <c r="F26" s="164"/>
      <c r="G26" s="55" t="str">
        <f>Date!B1</f>
        <v>Décembre 2023</v>
      </c>
      <c r="H26" s="56" t="s">
        <v>41</v>
      </c>
      <c r="I26" s="41"/>
    </row>
    <row r="27" spans="1:26">
      <c r="E27" s="32" t="s">
        <v>42</v>
      </c>
      <c r="F27" s="33"/>
      <c r="G27" s="33"/>
      <c r="H27" s="33"/>
      <c r="I27" s="41"/>
    </row>
    <row r="28" spans="1:26" ht="12.75" customHeight="1">
      <c r="E28" s="62" t="s">
        <v>43</v>
      </c>
      <c r="F28" s="62"/>
      <c r="G28" s="63">
        <f>Alim!B3</f>
        <v>26035</v>
      </c>
      <c r="H28" s="64">
        <f>Alim!D3</f>
        <v>7.8584701145865132E-3</v>
      </c>
      <c r="I28" s="41"/>
      <c r="T28" s="13"/>
    </row>
    <row r="29" spans="1:26" ht="12.75" customHeight="1">
      <c r="E29" s="65" t="s">
        <v>44</v>
      </c>
      <c r="F29" s="65"/>
      <c r="G29" s="66">
        <f>Alim!B4</f>
        <v>4249</v>
      </c>
      <c r="H29" s="67">
        <f>Alim!D4</f>
        <v>-2.6128810451524154E-2</v>
      </c>
      <c r="I29" s="42"/>
      <c r="T29" s="14"/>
      <c r="U29" s="15"/>
      <c r="V29" s="16"/>
    </row>
    <row r="30" spans="1:26" ht="12.75" customHeight="1">
      <c r="E30" s="68" t="s">
        <v>45</v>
      </c>
      <c r="F30" s="68"/>
      <c r="G30" s="69">
        <f>Alim!B5</f>
        <v>2321</v>
      </c>
      <c r="H30" s="70">
        <f>Alim!D5</f>
        <v>-3.5328345802161265E-2</v>
      </c>
      <c r="I30" s="41"/>
      <c r="T30" s="14"/>
      <c r="V30" s="16"/>
    </row>
    <row r="31" spans="1:26" ht="12.75" customHeight="1">
      <c r="E31" s="57" t="s">
        <v>46</v>
      </c>
      <c r="F31" s="57"/>
      <c r="G31" s="58">
        <f>Alim!B6</f>
        <v>32605</v>
      </c>
      <c r="H31" s="59">
        <f>Alim!D6</f>
        <v>1.2269562283373503E-4</v>
      </c>
      <c r="I31" s="41"/>
      <c r="T31" s="13"/>
    </row>
    <row r="32" spans="1:26" ht="12.75" customHeight="1">
      <c r="E32" s="62" t="s">
        <v>47</v>
      </c>
      <c r="F32" s="62"/>
      <c r="G32" s="63">
        <f>Alim!B7</f>
        <v>1805</v>
      </c>
      <c r="H32" s="64">
        <f>IF(G32="ND","ND",Alim!D7)</f>
        <v>-0.20484581497797361</v>
      </c>
      <c r="I32" s="43">
        <f>IF(Alim!B7&lt;5,"ND",Alim!B7)</f>
        <v>1805</v>
      </c>
      <c r="T32" s="16"/>
      <c r="U32" s="15"/>
    </row>
    <row r="33" spans="2:23">
      <c r="E33" s="68" t="s">
        <v>48</v>
      </c>
      <c r="F33" s="68"/>
      <c r="G33" s="69">
        <f>Alim!B8</f>
        <v>1034</v>
      </c>
      <c r="H33" s="70">
        <f>IF(G33="ND","ND",Alim!D8)</f>
        <v>-5.7692307692307487E-3</v>
      </c>
      <c r="I33" s="71">
        <f>IF(Alim!B8&lt;5,"ND",Alim!B8)</f>
        <v>1034</v>
      </c>
    </row>
    <row r="34" spans="2:23" ht="12.6" customHeight="1">
      <c r="E34" s="34" t="s">
        <v>4</v>
      </c>
      <c r="F34" s="37"/>
      <c r="G34" s="35">
        <f>Alim!B9</f>
        <v>35444</v>
      </c>
      <c r="H34" s="36">
        <f>Alim!D9</f>
        <v>-1.3004371919467572E-2</v>
      </c>
    </row>
    <row r="41" spans="2:23" ht="15">
      <c r="B41" s="12"/>
      <c r="H41" s="12"/>
      <c r="I41" s="12"/>
      <c r="V41" s="12"/>
    </row>
    <row r="44" spans="2:23">
      <c r="T44" s="170" t="str">
        <f>Alim!C83</f>
        <v>Nettoyage de locaux</v>
      </c>
      <c r="U44" s="170"/>
      <c r="V44" s="170"/>
      <c r="W44" s="170"/>
    </row>
    <row r="45" spans="2:23">
      <c r="T45" s="170" t="str">
        <f>Alim!C84</f>
        <v>Services domestiques</v>
      </c>
      <c r="U45" s="170"/>
      <c r="V45" s="170"/>
      <c r="W45" s="170"/>
    </row>
    <row r="46" spans="2:23">
      <c r="T46" s="170" t="str">
        <f>Alim!C85</f>
        <v>Mise en rayon libre-service</v>
      </c>
      <c r="U46" s="170"/>
      <c r="V46" s="170"/>
      <c r="W46" s="170"/>
    </row>
    <row r="47" spans="2:23">
      <c r="T47" s="170" t="str">
        <f>Alim!C86</f>
        <v>Entretien des espaces verts</v>
      </c>
      <c r="U47" s="170"/>
      <c r="V47" s="170"/>
      <c r="W47" s="170"/>
    </row>
    <row r="48" spans="2:23" ht="12.75" customHeight="1">
      <c r="B48" s="17"/>
      <c r="C48" s="17"/>
      <c r="D48" s="18"/>
      <c r="E48" s="19"/>
      <c r="F48" s="19"/>
      <c r="T48" s="170" t="str">
        <f>Alim!C87</f>
        <v>Magasinage et préparation de commandes</v>
      </c>
      <c r="U48" s="170"/>
      <c r="V48" s="170"/>
      <c r="W48" s="170"/>
    </row>
    <row r="49" spans="2:27">
      <c r="B49" s="161"/>
      <c r="C49" s="161"/>
      <c r="D49" s="20"/>
      <c r="E49" s="151"/>
      <c r="F49" s="151"/>
    </row>
    <row r="51" spans="2:27" ht="15">
      <c r="B51" s="12"/>
      <c r="P51" s="12"/>
    </row>
    <row r="53" spans="2:27" ht="15">
      <c r="J53" s="21"/>
      <c r="W53" s="21"/>
    </row>
    <row r="54" spans="2:27" ht="15">
      <c r="J54" s="22"/>
      <c r="W54" s="22"/>
    </row>
    <row r="55" spans="2:27" ht="18.75">
      <c r="J55" s="23"/>
      <c r="K55" s="9"/>
      <c r="W55" s="23"/>
      <c r="X55" s="9"/>
    </row>
    <row r="56" spans="2:27">
      <c r="K56" s="9"/>
      <c r="V56" s="172">
        <f>IF(VLOOKUP(Alim!C1,FORM_RSA!A:B,2,FALSE)&lt;5,"Moins de 5",VLOOKUP(Alim!C1,FORM_RSA!A:B,2,FALSE))</f>
        <v>4650</v>
      </c>
      <c r="W56" s="173"/>
      <c r="X56" s="9"/>
    </row>
    <row r="57" spans="2:27">
      <c r="T57" s="52" t="str">
        <f>Date!B3</f>
        <v>(Cumul janv. à sept. 2023)</v>
      </c>
      <c r="X57" s="9"/>
    </row>
    <row r="58" spans="2:27" ht="18.75">
      <c r="T58" s="51"/>
      <c r="W58" s="24"/>
      <c r="X58" s="9"/>
    </row>
    <row r="59" spans="2:27">
      <c r="K59" s="9"/>
      <c r="U59" s="108" t="str">
        <f>IF(ISNA(VLOOKUP(VLOOKUP(Alim!C1&amp;"_1",FORM_RSA_DOMAINES!A:C,3,FALSE),Nomen!O:P,2,FALSE))=TRUE,"Non concerné",VLOOKUP(VLOOKUP(Alim!C1&amp;"_1",FORM_RSA_DOMAINES!A:C,3,FALSE),Nomen!O:P,2,FALSE))</f>
        <v>Développement des compétences</v>
      </c>
      <c r="X59" s="9"/>
    </row>
    <row r="60" spans="2:27" ht="15.75">
      <c r="G60" s="120">
        <f>IF(Alim!O20=0,"Pas",ROUND(Alim!O19,2))</f>
        <v>0.22</v>
      </c>
      <c r="H60" s="12" t="str">
        <f>IF(G60="Pas","de QPV",IF(G60="Aucun","ne réside en QPV, comme",IF(ROUND(Alim!N19,2)=ROUND(Alim!O20,2),"d'entre eux résident en QPV ("&amp;TEXT(Alim!N19,"# ###")&amp;" personnes), comme","d'entre eux résident en QPV ("&amp;TEXT(Alim!N19,"# ###")&amp;" personnes), contre")))</f>
        <v>d'entre eux résident en QPV (7 086 personnes), contre</v>
      </c>
      <c r="I60" s="102"/>
      <c r="J60" s="102"/>
      <c r="K60" s="103"/>
      <c r="M60" s="109"/>
      <c r="N60" s="109"/>
      <c r="U60" s="108" t="str">
        <f>IF(ISNA(VLOOKUP(VLOOKUP(Alim!C1&amp;"_2",FORM_RSA_DOMAINES!A:C,3,FALSE),Nomen!O:P,2,FALSE))=TRUE,"",VLOOKUP(VLOOKUP(Alim!C1&amp;"_2",FORM_RSA_DOMAINES!A:C,3,FALSE),Nomen!O:P,2,FALSE))</f>
        <v>Production industrielle, transport, logistique</v>
      </c>
      <c r="X60" s="108"/>
      <c r="AA60" s="108"/>
    </row>
    <row r="61" spans="2:27" ht="15.75">
      <c r="G61" s="119">
        <f>IF(Alim!O19="Aucun","",IF(ROUND(Alim!O20,2)=ROUND(Alim!O19,2),"",Alim!O20))</f>
        <v>0.11277900317704434</v>
      </c>
      <c r="H61" s="103" t="str">
        <f>IF(G60="Pas","","pour l'"&amp;LOWER(Alim!A20)&amp;".")</f>
        <v>pour l'ensemble des demandeurs d'emploi de la région.</v>
      </c>
      <c r="I61" s="103"/>
      <c r="J61" s="104"/>
      <c r="K61" s="103"/>
      <c r="M61" s="109"/>
      <c r="N61" s="109"/>
      <c r="U61" s="108" t="str">
        <f>IF(ISNA(VLOOKUP(VLOOKUP(Alim!C1&amp;"_3",FORM_RSA_DOMAINES!A:C,3,FALSE),Nomen!O:P,2,FALSE))=TRUE,"",VLOOKUP(VLOOKUP(Alim!C1&amp;"_3",FORM_RSA_DOMAINES!A:C,3,FALSE),Nomen!O:P,2,FALSE))</f>
        <v>Santé, social, sécurité</v>
      </c>
      <c r="X61" s="108"/>
      <c r="AA61" s="108"/>
    </row>
    <row r="62" spans="2:27" ht="17.25">
      <c r="J62" s="25"/>
      <c r="K62" s="9"/>
      <c r="W62" s="25"/>
      <c r="X62" s="9"/>
    </row>
    <row r="63" spans="2:27">
      <c r="K63" s="9"/>
      <c r="X63" s="9"/>
    </row>
    <row r="64" spans="2:27" ht="18.75">
      <c r="B64" s="12"/>
      <c r="K64" s="9"/>
      <c r="S64" s="54"/>
      <c r="V64" s="53">
        <f>IF(VLOOKUP(Alim!C1,RET_EMPLOI!A:E,2,FALSE)&lt;5,"Moins de 5",VLOOKUP(Alim!C1,RET_EMPLOI!A:E,2,FALSE))</f>
        <v>8744</v>
      </c>
      <c r="X64" s="9"/>
    </row>
    <row r="65" spans="1:27">
      <c r="T65" s="52" t="str">
        <f>Date!B5</f>
        <v>(Cumul janv. à sept. 2023)</v>
      </c>
      <c r="V65" s="80" t="s">
        <v>1217</v>
      </c>
    </row>
    <row r="66" spans="1:27" ht="17.25" customHeight="1">
      <c r="S66" s="171"/>
      <c r="T66" s="73"/>
      <c r="U66" s="73"/>
      <c r="V66" s="73"/>
      <c r="W66" s="73"/>
    </row>
    <row r="67" spans="1:27" s="76" customFormat="1" ht="12.75" customHeight="1">
      <c r="A67" s="74">
        <f>Alim!C29</f>
        <v>0.49</v>
      </c>
      <c r="B67" s="74">
        <f>Alim!B29</f>
        <v>0.51</v>
      </c>
      <c r="D67" s="75">
        <f>Alim!C30</f>
        <v>0.52</v>
      </c>
      <c r="E67" s="75">
        <f>Alim!B30</f>
        <v>0.48</v>
      </c>
      <c r="P67" s="77"/>
      <c r="S67" s="171"/>
      <c r="T67" s="106">
        <f>VLOOKUP(Alim!C1,RET_EMPLOI!A:E,3,FALSE)/V64</f>
        <v>0.35795974382433671</v>
      </c>
      <c r="U67" s="78" t="s">
        <v>1723</v>
      </c>
      <c r="V67" s="73"/>
      <c r="W67" s="73"/>
    </row>
    <row r="68" spans="1:27" s="76" customFormat="1" ht="12.75" customHeight="1">
      <c r="A68" s="161" t="str">
        <f>Alim!A19</f>
        <v>Demandeurs d'emploi allocataires du RSA</v>
      </c>
      <c r="B68" s="161"/>
      <c r="D68" s="169" t="str">
        <f>Alim!A20</f>
        <v>Ensemble des demandeurs d'emploi de la région</v>
      </c>
      <c r="E68" s="169"/>
      <c r="N68" s="167" t="s">
        <v>1725</v>
      </c>
      <c r="O68" s="167"/>
      <c r="P68" s="168" t="str">
        <f>Alim!A30</f>
        <v>Ensemble des demandeurs d'emploi de la région</v>
      </c>
      <c r="Q68" s="168"/>
      <c r="T68" s="107">
        <f>VLOOKUP(Alim!C1,RET_EMPLOI!A:E,4,FALSE)/V64</f>
        <v>0.32433668801463861</v>
      </c>
      <c r="U68" s="78" t="s">
        <v>1557</v>
      </c>
    </row>
    <row r="69" spans="1:27" s="76" customFormat="1" ht="12.75" customHeight="1">
      <c r="A69" s="161"/>
      <c r="B69" s="161"/>
      <c r="C69" s="110"/>
      <c r="D69" s="169"/>
      <c r="E69" s="169"/>
      <c r="N69" s="167"/>
      <c r="O69" s="167"/>
      <c r="P69" s="168"/>
      <c r="Q69" s="168"/>
      <c r="T69" s="107">
        <f>VLOOKUP(Alim!C1,RET_EMPLOI!A:E,5,FALSE)/V64</f>
        <v>0.24714089661482158</v>
      </c>
      <c r="U69" s="78" t="s">
        <v>1216</v>
      </c>
    </row>
    <row r="70" spans="1:27" ht="15" customHeight="1">
      <c r="A70" s="161"/>
      <c r="B70" s="161"/>
      <c r="C70" s="110"/>
      <c r="D70" s="169"/>
      <c r="E70" s="169"/>
      <c r="J70" s="30"/>
      <c r="K70" s="160" t="s">
        <v>1563</v>
      </c>
      <c r="L70" s="160"/>
      <c r="N70" s="167"/>
      <c r="O70" s="167"/>
      <c r="P70" s="168"/>
      <c r="Q70" s="168"/>
      <c r="W70" s="30"/>
      <c r="X70" s="31"/>
      <c r="Y70" s="31"/>
      <c r="Z70" s="31"/>
      <c r="AA70" s="31"/>
    </row>
    <row r="71" spans="1:27" ht="12.75" customHeight="1">
      <c r="J71" s="31"/>
      <c r="K71" s="160"/>
      <c r="L71" s="160"/>
      <c r="M71" s="31"/>
      <c r="N71" s="31"/>
      <c r="W71" s="31"/>
      <c r="X71" s="31"/>
      <c r="Y71" s="31"/>
      <c r="Z71" s="31"/>
      <c r="AA71" s="31"/>
    </row>
    <row r="72" spans="1:27" ht="23.25" customHeight="1">
      <c r="E72" s="151"/>
      <c r="F72" s="151"/>
      <c r="J72" s="31"/>
      <c r="K72" s="112">
        <f>Alim!Q19</f>
        <v>12335</v>
      </c>
      <c r="L72" s="113" t="s">
        <v>1564</v>
      </c>
      <c r="M72" s="31"/>
      <c r="N72" s="31"/>
      <c r="W72" s="31"/>
      <c r="X72" s="31"/>
      <c r="Y72" s="31"/>
      <c r="Z72" s="31"/>
      <c r="AA72" s="31"/>
    </row>
    <row r="73" spans="1:27" ht="15.75">
      <c r="A73" s="81"/>
      <c r="B73" s="81"/>
      <c r="C73" s="81"/>
      <c r="D73" s="81"/>
      <c r="E73" s="81"/>
      <c r="J73" s="31"/>
      <c r="K73" s="114" t="s">
        <v>1565</v>
      </c>
      <c r="L73" s="114"/>
      <c r="W73" s="31"/>
      <c r="X73" s="31"/>
      <c r="Y73" s="31"/>
      <c r="Z73" s="31"/>
      <c r="AA73" s="31"/>
    </row>
    <row r="74" spans="1:27" ht="15.75">
      <c r="A74" s="152"/>
      <c r="B74" s="153"/>
      <c r="C74" s="153"/>
      <c r="D74" s="154"/>
      <c r="E74" s="50"/>
      <c r="K74" s="114" t="s">
        <v>1566</v>
      </c>
      <c r="L74" s="114"/>
      <c r="M74" s="60">
        <f>Alim!B33</f>
        <v>9691</v>
      </c>
      <c r="N74" s="88" t="s">
        <v>1749</v>
      </c>
      <c r="S74" s="60">
        <f>Alim!B35</f>
        <v>10300</v>
      </c>
      <c r="T74" s="88" t="s">
        <v>1750</v>
      </c>
      <c r="U74" s="44"/>
    </row>
    <row r="75" spans="1:27" ht="12.75" customHeight="1">
      <c r="A75" s="155"/>
      <c r="B75" s="156"/>
      <c r="C75" s="156"/>
      <c r="D75" s="157"/>
      <c r="E75" s="50"/>
      <c r="N75" s="52" t="str">
        <f>Date!B6</f>
        <v>(4e trimestre 2023)</v>
      </c>
      <c r="T75" s="52" t="str">
        <f>N75</f>
        <v>(4e trimestre 2023)</v>
      </c>
    </row>
    <row r="76" spans="1:27">
      <c r="A76" s="155"/>
      <c r="B76" s="156"/>
      <c r="C76" s="156"/>
      <c r="D76" s="157"/>
      <c r="E76" s="50"/>
      <c r="K76" s="88"/>
      <c r="L76" s="88"/>
      <c r="M76" s="89" t="s">
        <v>127</v>
      </c>
      <c r="N76" s="61">
        <f>Alim!C33</f>
        <v>-4.0305010893246229E-2</v>
      </c>
      <c r="O76" s="88" t="s">
        <v>1202</v>
      </c>
      <c r="S76" s="89" t="s">
        <v>127</v>
      </c>
      <c r="T76" s="61">
        <f>Alim!C35</f>
        <v>-0.12489379779099408</v>
      </c>
      <c r="U76" s="88" t="s">
        <v>1202</v>
      </c>
    </row>
    <row r="77" spans="1:27" ht="12.75" customHeight="1">
      <c r="A77" s="48"/>
      <c r="B77" s="48"/>
      <c r="C77" s="48"/>
      <c r="D77" s="48"/>
      <c r="L77" s="73"/>
      <c r="M77" s="89" t="str">
        <f>IF(Alim!A1="Normandie","","contre")</f>
        <v/>
      </c>
      <c r="N77" s="61" t="str">
        <f>IF(Alim!A1="Normandie","",Alim!E33)</f>
        <v/>
      </c>
      <c r="O77" s="88" t="s">
        <v>1724</v>
      </c>
      <c r="S77" s="89" t="str">
        <f>IF(Alim!A1="Normandie","","contre")</f>
        <v/>
      </c>
      <c r="T77" s="61" t="str">
        <f>IF(Alim!A1="Normandie","",Alim!E35)</f>
        <v/>
      </c>
      <c r="U77" s="88" t="s">
        <v>1724</v>
      </c>
    </row>
    <row r="78" spans="1:27" ht="12.75" customHeight="1">
      <c r="K78" s="160" t="s">
        <v>1567</v>
      </c>
      <c r="L78" s="160"/>
      <c r="N78" s="45"/>
      <c r="O78" s="45"/>
      <c r="P78" s="45"/>
      <c r="W78" s="45"/>
    </row>
    <row r="79" spans="1:27">
      <c r="K79" s="160"/>
      <c r="L79" s="160"/>
      <c r="U79" s="158" t="s">
        <v>1751</v>
      </c>
      <c r="V79" s="158"/>
      <c r="W79" s="158"/>
    </row>
    <row r="80" spans="1:27" ht="18.75">
      <c r="K80" s="112">
        <f>Alim!R19</f>
        <v>6728</v>
      </c>
      <c r="L80" s="113" t="s">
        <v>1564</v>
      </c>
    </row>
    <row r="81" spans="1:27">
      <c r="K81" s="114" t="s">
        <v>1568</v>
      </c>
      <c r="L81" s="114"/>
    </row>
    <row r="82" spans="1:27">
      <c r="K82" s="114" t="s">
        <v>1569</v>
      </c>
      <c r="L82" s="114"/>
    </row>
    <row r="83" spans="1:27" ht="15">
      <c r="B83" s="12"/>
      <c r="J83" s="12"/>
      <c r="P83" s="12"/>
      <c r="W83" s="12"/>
    </row>
    <row r="84" spans="1:27">
      <c r="A84" s="159" t="s">
        <v>1751</v>
      </c>
      <c r="B84" s="159"/>
      <c r="C84" s="159"/>
      <c r="D84" s="159"/>
    </row>
    <row r="85" spans="1:27">
      <c r="C85" s="9"/>
      <c r="Q85" s="9"/>
      <c r="W85" s="9"/>
    </row>
    <row r="86" spans="1:27">
      <c r="C86" s="26"/>
      <c r="J86" s="9"/>
      <c r="Q86" s="26"/>
      <c r="W86" s="9"/>
    </row>
    <row r="87" spans="1:27">
      <c r="C87" s="24"/>
      <c r="Q87" s="24"/>
    </row>
    <row r="94" spans="1:27">
      <c r="J94" s="161"/>
      <c r="K94" s="161"/>
      <c r="L94" s="20"/>
      <c r="M94" s="151"/>
      <c r="N94" s="151"/>
      <c r="W94" s="161">
        <f>B68</f>
        <v>0</v>
      </c>
      <c r="X94" s="161"/>
      <c r="Y94" s="20"/>
      <c r="Z94" s="151">
        <f>E72</f>
        <v>0</v>
      </c>
      <c r="AA94" s="151"/>
    </row>
    <row r="97" spans="1:27">
      <c r="N97" s="27"/>
      <c r="AA97" s="27" t="s">
        <v>36</v>
      </c>
    </row>
    <row r="99" spans="1:27">
      <c r="G99" s="150"/>
      <c r="H99" s="150"/>
      <c r="I99" s="150"/>
      <c r="J99" s="150"/>
      <c r="K99" s="150"/>
      <c r="L99" s="150"/>
      <c r="M99" s="150"/>
      <c r="N99" s="150"/>
      <c r="U99" s="150" t="s">
        <v>37</v>
      </c>
      <c r="V99" s="150"/>
      <c r="W99" s="150"/>
      <c r="X99" s="150"/>
      <c r="Y99" s="150"/>
      <c r="Z99" s="150"/>
      <c r="AA99" s="150"/>
    </row>
    <row r="100" spans="1:27">
      <c r="G100" s="150"/>
      <c r="H100" s="150"/>
      <c r="I100" s="150"/>
      <c r="J100" s="150"/>
      <c r="K100" s="150"/>
      <c r="L100" s="150"/>
      <c r="M100" s="150"/>
      <c r="N100" s="150"/>
      <c r="U100" s="150"/>
      <c r="V100" s="150"/>
      <c r="W100" s="150"/>
      <c r="X100" s="150"/>
      <c r="Y100" s="150"/>
      <c r="Z100" s="150"/>
      <c r="AA100" s="150"/>
    </row>
    <row r="101" spans="1:27" ht="15">
      <c r="J101" s="28"/>
      <c r="K101" s="28"/>
      <c r="L101" s="28"/>
      <c r="M101" s="28"/>
      <c r="N101" s="28"/>
      <c r="W101" s="28"/>
      <c r="X101" s="28"/>
      <c r="Y101" s="28"/>
      <c r="Z101" s="28"/>
      <c r="AA101" s="28"/>
    </row>
    <row r="102" spans="1:27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</row>
  </sheetData>
  <mergeCells count="34">
    <mergeCell ref="M23:M24"/>
    <mergeCell ref="T23:U25"/>
    <mergeCell ref="V23:W25"/>
    <mergeCell ref="D68:E70"/>
    <mergeCell ref="K70:L71"/>
    <mergeCell ref="T46:W46"/>
    <mergeCell ref="T47:W47"/>
    <mergeCell ref="T48:W48"/>
    <mergeCell ref="N68:O70"/>
    <mergeCell ref="P68:Q70"/>
    <mergeCell ref="T45:W45"/>
    <mergeCell ref="S66:S67"/>
    <mergeCell ref="T44:W44"/>
    <mergeCell ref="V56:W56"/>
    <mergeCell ref="D2:H2"/>
    <mergeCell ref="D4:H4"/>
    <mergeCell ref="J94:K94"/>
    <mergeCell ref="E26:F26"/>
    <mergeCell ref="A23:L23"/>
    <mergeCell ref="A68:B70"/>
    <mergeCell ref="B49:C49"/>
    <mergeCell ref="E49:F49"/>
    <mergeCell ref="G99:N100"/>
    <mergeCell ref="U99:AA100"/>
    <mergeCell ref="E72:F72"/>
    <mergeCell ref="A74:D74"/>
    <mergeCell ref="A75:D75"/>
    <mergeCell ref="A76:D76"/>
    <mergeCell ref="U79:W79"/>
    <mergeCell ref="A84:D84"/>
    <mergeCell ref="K78:L79"/>
    <mergeCell ref="Z94:AA94"/>
    <mergeCell ref="M94:N94"/>
    <mergeCell ref="W94:X94"/>
  </mergeCells>
  <conditionalFormatting sqref="X25 K25 I24 H26">
    <cfRule type="notContainsBlanks" dxfId="17" priority="2">
      <formula>LEN(TRIM(H24))&gt;0</formula>
    </cfRule>
  </conditionalFormatting>
  <conditionalFormatting sqref="E26">
    <cfRule type="notContainsBlanks" dxfId="16" priority="1">
      <formula>LEN(TRIM(E26))&gt;0</formula>
    </cfRule>
  </conditionalFormatting>
  <dataValidations count="1">
    <dataValidation type="list" allowBlank="1" showInputMessage="1" showErrorMessage="1" sqref="D4:H4">
      <formula1>INDIRECT($L$2)</formula1>
    </dataValidation>
  </dataValidations>
  <printOptions horizontalCentered="1" verticalCentered="1"/>
  <pageMargins left="0" right="0" top="0" bottom="0" header="0" footer="0"/>
  <pageSetup paperSize="9" scale="70" orientation="portrait" horizontalDpi="1200" verticalDpi="1200" r:id="rId1"/>
  <colBreaks count="2" manualBreakCount="2">
    <brk id="12" min="7" max="83" man="1"/>
    <brk id="27" max="1048575" man="1"/>
  </colBreaks>
  <ignoredErrors>
    <ignoredError sqref="H60:H61 T47:T48 T67:T69" evalError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Nomen!#REF!</xm:f>
          </x14:formula1>
          <xm:sqref>B22:C22</xm:sqref>
        </x14:dataValidation>
        <x14:dataValidation type="list" allowBlank="1" showInputMessage="1" showErrorMessage="1">
          <x14:formula1>
            <xm:f>Nomen!$G$2:$G$4</xm:f>
          </x14:formula1>
          <xm:sqref>D2:H2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>
    <tabColor theme="3"/>
  </sheetPr>
  <dimension ref="A1:E1236"/>
  <sheetViews>
    <sheetView workbookViewId="0">
      <pane ySplit="1" topLeftCell="A1209" activePane="bottomLeft" state="frozen"/>
      <selection activeCell="D4" sqref="D4:H4"/>
      <selection pane="bottomLeft" activeCell="D4" sqref="D4:H4"/>
    </sheetView>
  </sheetViews>
  <sheetFormatPr baseColWidth="10" defaultRowHeight="12.75"/>
  <cols>
    <col min="1" max="1" width="17.85546875" customWidth="1"/>
    <col min="2" max="2" width="17.7109375" style="87" customWidth="1"/>
    <col min="3" max="3" width="12" bestFit="1" customWidth="1"/>
    <col min="12" max="12" width="17.28515625" bestFit="1" customWidth="1"/>
    <col min="13" max="13" width="16.85546875" bestFit="1" customWidth="1"/>
    <col min="14" max="14" width="15" bestFit="1" customWidth="1"/>
    <col min="15" max="15" width="23.85546875" bestFit="1" customWidth="1"/>
    <col min="16" max="16" width="17" bestFit="1" customWidth="1"/>
    <col min="17" max="17" width="17.7109375" bestFit="1" customWidth="1"/>
    <col min="18" max="18" width="14.7109375" bestFit="1" customWidth="1"/>
    <col min="19" max="19" width="25" bestFit="1" customWidth="1"/>
    <col min="20" max="20" width="15.85546875" bestFit="1" customWidth="1"/>
    <col min="21" max="21" width="20.140625" bestFit="1" customWidth="1"/>
    <col min="22" max="22" width="17" bestFit="1" customWidth="1"/>
    <col min="23" max="23" width="18.140625" bestFit="1" customWidth="1"/>
    <col min="24" max="24" width="27.28515625" bestFit="1" customWidth="1"/>
    <col min="25" max="25" width="23.5703125" bestFit="1" customWidth="1"/>
    <col min="26" max="26" width="16.28515625" bestFit="1" customWidth="1"/>
    <col min="27" max="27" width="29.42578125" bestFit="1" customWidth="1"/>
    <col min="28" max="28" width="17" bestFit="1" customWidth="1"/>
    <col min="29" max="29" width="14" bestFit="1" customWidth="1"/>
    <col min="30" max="30" width="14.7109375" bestFit="1" customWidth="1"/>
    <col min="31" max="31" width="15.28515625" bestFit="1" customWidth="1"/>
    <col min="32" max="32" width="15.5703125" bestFit="1" customWidth="1"/>
    <col min="33" max="34" width="23" bestFit="1" customWidth="1"/>
    <col min="35" max="35" width="21.85546875" bestFit="1" customWidth="1"/>
    <col min="36" max="36" width="17" bestFit="1" customWidth="1"/>
    <col min="37" max="37" width="6" customWidth="1"/>
    <col min="38" max="38" width="13.140625" bestFit="1" customWidth="1"/>
  </cols>
  <sheetData>
    <row r="1" spans="1:5">
      <c r="B1" s="141" t="s">
        <v>1432</v>
      </c>
      <c r="C1" s="141" t="s">
        <v>136</v>
      </c>
      <c r="D1" s="141" t="s">
        <v>137</v>
      </c>
      <c r="E1" s="141" t="s">
        <v>1538</v>
      </c>
    </row>
    <row r="2" spans="1:5">
      <c r="A2" t="str">
        <f>B2&amp;"_"&amp;E2</f>
        <v>200010700_1</v>
      </c>
      <c r="B2" s="142" t="s">
        <v>1433</v>
      </c>
      <c r="C2" s="142" t="s">
        <v>138</v>
      </c>
      <c r="D2" s="143">
        <v>51</v>
      </c>
      <c r="E2" s="143">
        <v>1</v>
      </c>
    </row>
    <row r="3" spans="1:5">
      <c r="A3" t="str">
        <f t="shared" ref="A3:A66" si="0">B3&amp;"_"&amp;E3</f>
        <v>200010700_2</v>
      </c>
      <c r="B3" s="142" t="s">
        <v>1433</v>
      </c>
      <c r="C3" s="142" t="s">
        <v>139</v>
      </c>
      <c r="D3" s="143">
        <v>45</v>
      </c>
      <c r="E3" s="143">
        <v>2</v>
      </c>
    </row>
    <row r="4" spans="1:5">
      <c r="A4" t="str">
        <f t="shared" si="0"/>
        <v>200010700_3</v>
      </c>
      <c r="B4" s="142" t="s">
        <v>1433</v>
      </c>
      <c r="C4" s="142" t="s">
        <v>140</v>
      </c>
      <c r="D4" s="143">
        <v>44</v>
      </c>
      <c r="E4" s="143">
        <v>3</v>
      </c>
    </row>
    <row r="5" spans="1:5">
      <c r="A5" t="str">
        <f t="shared" si="0"/>
        <v>200010700_4</v>
      </c>
      <c r="B5" s="142" t="s">
        <v>1433</v>
      </c>
      <c r="C5" s="142" t="s">
        <v>146</v>
      </c>
      <c r="D5" s="143">
        <v>37</v>
      </c>
      <c r="E5" s="143">
        <v>4</v>
      </c>
    </row>
    <row r="6" spans="1:5">
      <c r="A6" t="str">
        <f t="shared" si="0"/>
        <v>200010700_5</v>
      </c>
      <c r="B6" s="142" t="s">
        <v>1433</v>
      </c>
      <c r="C6" s="142" t="s">
        <v>143</v>
      </c>
      <c r="D6" s="143">
        <v>35</v>
      </c>
      <c r="E6" s="143">
        <v>5</v>
      </c>
    </row>
    <row r="7" spans="1:5">
      <c r="A7" t="str">
        <f t="shared" si="0"/>
        <v>200023414_1</v>
      </c>
      <c r="B7" s="142" t="s">
        <v>1434</v>
      </c>
      <c r="C7" s="142" t="s">
        <v>138</v>
      </c>
      <c r="D7" s="143">
        <v>690</v>
      </c>
      <c r="E7" s="143">
        <v>1</v>
      </c>
    </row>
    <row r="8" spans="1:5">
      <c r="A8" t="str">
        <f t="shared" si="0"/>
        <v>200023414_2</v>
      </c>
      <c r="B8" s="142" t="s">
        <v>1434</v>
      </c>
      <c r="C8" s="142" t="s">
        <v>139</v>
      </c>
      <c r="D8" s="143">
        <v>282</v>
      </c>
      <c r="E8" s="143">
        <v>2</v>
      </c>
    </row>
    <row r="9" spans="1:5">
      <c r="A9" t="str">
        <f t="shared" si="0"/>
        <v>200023414_3</v>
      </c>
      <c r="B9" s="142" t="s">
        <v>1434</v>
      </c>
      <c r="C9" s="142" t="s">
        <v>140</v>
      </c>
      <c r="D9" s="143">
        <v>246</v>
      </c>
      <c r="E9" s="143">
        <v>3</v>
      </c>
    </row>
    <row r="10" spans="1:5">
      <c r="A10" t="str">
        <f t="shared" si="0"/>
        <v>200023414_4</v>
      </c>
      <c r="B10" s="142" t="s">
        <v>1434</v>
      </c>
      <c r="C10" s="142" t="s">
        <v>147</v>
      </c>
      <c r="D10" s="143">
        <v>239</v>
      </c>
      <c r="E10" s="143">
        <v>4</v>
      </c>
    </row>
    <row r="11" spans="1:5">
      <c r="A11" t="str">
        <f t="shared" si="0"/>
        <v>200023414_5</v>
      </c>
      <c r="B11" s="142" t="s">
        <v>1434</v>
      </c>
      <c r="C11" s="142" t="s">
        <v>141</v>
      </c>
      <c r="D11" s="143">
        <v>237</v>
      </c>
      <c r="E11" s="143">
        <v>5</v>
      </c>
    </row>
    <row r="12" spans="1:5">
      <c r="A12" t="str">
        <f t="shared" si="0"/>
        <v>200035103_1</v>
      </c>
      <c r="B12" s="142" t="s">
        <v>1435</v>
      </c>
      <c r="C12" s="142" t="s">
        <v>139</v>
      </c>
      <c r="D12" s="143">
        <v>4</v>
      </c>
      <c r="E12" s="143">
        <v>1</v>
      </c>
    </row>
    <row r="13" spans="1:5">
      <c r="A13" t="str">
        <f t="shared" si="0"/>
        <v>200035103_2</v>
      </c>
      <c r="B13" s="142" t="s">
        <v>1435</v>
      </c>
      <c r="C13" s="142" t="s">
        <v>138</v>
      </c>
      <c r="D13" s="143">
        <v>3</v>
      </c>
      <c r="E13" s="143">
        <v>2</v>
      </c>
    </row>
    <row r="14" spans="1:5">
      <c r="A14" t="str">
        <f t="shared" si="0"/>
        <v>200035103_3</v>
      </c>
      <c r="B14" s="142" t="s">
        <v>1435</v>
      </c>
      <c r="C14" s="142" t="s">
        <v>146</v>
      </c>
      <c r="D14" s="143">
        <v>2</v>
      </c>
      <c r="E14" s="143">
        <v>3</v>
      </c>
    </row>
    <row r="15" spans="1:5">
      <c r="A15" t="str">
        <f t="shared" si="0"/>
        <v>200035103_4</v>
      </c>
      <c r="B15" s="142" t="s">
        <v>1435</v>
      </c>
      <c r="C15" s="142" t="s">
        <v>140</v>
      </c>
      <c r="D15" s="143">
        <v>2</v>
      </c>
      <c r="E15" s="143">
        <v>4</v>
      </c>
    </row>
    <row r="16" spans="1:5">
      <c r="A16" t="str">
        <f t="shared" si="0"/>
        <v>200035103_5</v>
      </c>
      <c r="B16" s="142" t="s">
        <v>1435</v>
      </c>
      <c r="C16" s="142" t="s">
        <v>214</v>
      </c>
      <c r="D16" s="143">
        <v>2</v>
      </c>
      <c r="E16" s="143">
        <v>5</v>
      </c>
    </row>
    <row r="17" spans="1:5">
      <c r="A17" t="str">
        <f t="shared" si="0"/>
        <v>200035111_1</v>
      </c>
      <c r="B17" s="142" t="s">
        <v>1436</v>
      </c>
      <c r="C17" s="142" t="s">
        <v>138</v>
      </c>
      <c r="D17" s="143">
        <v>9</v>
      </c>
      <c r="E17" s="143">
        <v>1</v>
      </c>
    </row>
    <row r="18" spans="1:5">
      <c r="A18" t="str">
        <f t="shared" si="0"/>
        <v>200035111_2</v>
      </c>
      <c r="B18" s="142" t="s">
        <v>1436</v>
      </c>
      <c r="C18" s="142" t="s">
        <v>146</v>
      </c>
      <c r="D18" s="143">
        <v>8</v>
      </c>
      <c r="E18" s="143">
        <v>2</v>
      </c>
    </row>
    <row r="19" spans="1:5">
      <c r="A19" t="str">
        <f t="shared" si="0"/>
        <v>200035111_3</v>
      </c>
      <c r="B19" s="142" t="s">
        <v>1436</v>
      </c>
      <c r="C19" s="142" t="s">
        <v>140</v>
      </c>
      <c r="D19" s="143">
        <v>4</v>
      </c>
      <c r="E19" s="143">
        <v>3</v>
      </c>
    </row>
    <row r="20" spans="1:5">
      <c r="A20" t="str">
        <f t="shared" si="0"/>
        <v>200035111_4</v>
      </c>
      <c r="B20" s="142" t="s">
        <v>1436</v>
      </c>
      <c r="C20" s="142" t="s">
        <v>156</v>
      </c>
      <c r="D20" s="143">
        <v>4</v>
      </c>
      <c r="E20" s="143">
        <v>4</v>
      </c>
    </row>
    <row r="21" spans="1:5">
      <c r="A21" t="str">
        <f t="shared" si="0"/>
        <v>200035111_5</v>
      </c>
      <c r="B21" s="142" t="s">
        <v>1436</v>
      </c>
      <c r="C21" s="142" t="s">
        <v>139</v>
      </c>
      <c r="D21" s="143">
        <v>4</v>
      </c>
      <c r="E21" s="143">
        <v>5</v>
      </c>
    </row>
    <row r="22" spans="1:5">
      <c r="A22" t="str">
        <f t="shared" si="0"/>
        <v>200035665_1</v>
      </c>
      <c r="B22" s="142" t="s">
        <v>1437</v>
      </c>
      <c r="C22" s="142" t="s">
        <v>138</v>
      </c>
      <c r="D22" s="143">
        <v>58</v>
      </c>
      <c r="E22" s="143">
        <v>1</v>
      </c>
    </row>
    <row r="23" spans="1:5">
      <c r="A23" t="str">
        <f t="shared" si="0"/>
        <v>200035665_2</v>
      </c>
      <c r="B23" s="142" t="s">
        <v>1437</v>
      </c>
      <c r="C23" s="142" t="s">
        <v>147</v>
      </c>
      <c r="D23" s="143">
        <v>53</v>
      </c>
      <c r="E23" s="143">
        <v>2</v>
      </c>
    </row>
    <row r="24" spans="1:5">
      <c r="A24" t="str">
        <f t="shared" si="0"/>
        <v>200035665_3</v>
      </c>
      <c r="B24" s="142" t="s">
        <v>1437</v>
      </c>
      <c r="C24" s="142" t="s">
        <v>162</v>
      </c>
      <c r="D24" s="143">
        <v>48</v>
      </c>
      <c r="E24" s="143">
        <v>3</v>
      </c>
    </row>
    <row r="25" spans="1:5">
      <c r="A25" t="str">
        <f t="shared" si="0"/>
        <v>200035665_4</v>
      </c>
      <c r="B25" s="142" t="s">
        <v>1437</v>
      </c>
      <c r="C25" s="142" t="s">
        <v>139</v>
      </c>
      <c r="D25" s="143">
        <v>37</v>
      </c>
      <c r="E25" s="143">
        <v>4</v>
      </c>
    </row>
    <row r="26" spans="1:5">
      <c r="A26" t="str">
        <f t="shared" si="0"/>
        <v>200035665_5</v>
      </c>
      <c r="B26" s="142" t="s">
        <v>1437</v>
      </c>
      <c r="C26" s="142" t="s">
        <v>140</v>
      </c>
      <c r="D26" s="143">
        <v>36</v>
      </c>
      <c r="E26" s="143">
        <v>5</v>
      </c>
    </row>
    <row r="27" spans="1:5">
      <c r="A27" t="str">
        <f t="shared" si="0"/>
        <v>200035814_1</v>
      </c>
      <c r="B27" s="142" t="s">
        <v>1438</v>
      </c>
      <c r="C27" s="142" t="s">
        <v>138</v>
      </c>
      <c r="D27" s="143">
        <v>42</v>
      </c>
      <c r="E27" s="143">
        <v>1</v>
      </c>
    </row>
    <row r="28" spans="1:5">
      <c r="A28" t="str">
        <f t="shared" si="0"/>
        <v>200035814_2</v>
      </c>
      <c r="B28" s="142" t="s">
        <v>1438</v>
      </c>
      <c r="C28" s="142" t="s">
        <v>140</v>
      </c>
      <c r="D28" s="143">
        <v>26</v>
      </c>
      <c r="E28" s="143">
        <v>2</v>
      </c>
    </row>
    <row r="29" spans="1:5">
      <c r="A29" t="str">
        <f t="shared" si="0"/>
        <v>200035814_3</v>
      </c>
      <c r="B29" s="142" t="s">
        <v>1438</v>
      </c>
      <c r="C29" s="142" t="s">
        <v>162</v>
      </c>
      <c r="D29" s="143">
        <v>26</v>
      </c>
      <c r="E29" s="143">
        <v>3</v>
      </c>
    </row>
    <row r="30" spans="1:5">
      <c r="A30" t="str">
        <f t="shared" si="0"/>
        <v>200035814_4</v>
      </c>
      <c r="B30" s="142" t="s">
        <v>1438</v>
      </c>
      <c r="C30" s="142" t="s">
        <v>139</v>
      </c>
      <c r="D30" s="143">
        <v>25</v>
      </c>
      <c r="E30" s="143">
        <v>4</v>
      </c>
    </row>
    <row r="31" spans="1:5">
      <c r="A31" t="str">
        <f t="shared" si="0"/>
        <v>200035814_5</v>
      </c>
      <c r="B31" s="142" t="s">
        <v>1438</v>
      </c>
      <c r="C31" s="142" t="s">
        <v>236</v>
      </c>
      <c r="D31" s="143">
        <v>19</v>
      </c>
      <c r="E31" s="143">
        <v>5</v>
      </c>
    </row>
    <row r="32" spans="1:5">
      <c r="A32" t="str">
        <f t="shared" si="0"/>
        <v>200036069_1</v>
      </c>
      <c r="B32" s="142" t="s">
        <v>1439</v>
      </c>
      <c r="C32" s="142" t="s">
        <v>139</v>
      </c>
      <c r="D32" s="143">
        <v>8</v>
      </c>
      <c r="E32" s="143">
        <v>1</v>
      </c>
    </row>
    <row r="33" spans="1:5">
      <c r="A33" t="str">
        <f t="shared" si="0"/>
        <v>200036069_2</v>
      </c>
      <c r="B33" s="142" t="s">
        <v>1439</v>
      </c>
      <c r="C33" s="142" t="s">
        <v>138</v>
      </c>
      <c r="D33" s="143">
        <v>7</v>
      </c>
      <c r="E33" s="143">
        <v>2</v>
      </c>
    </row>
    <row r="34" spans="1:5">
      <c r="A34" t="str">
        <f t="shared" si="0"/>
        <v>200036069_3</v>
      </c>
      <c r="B34" s="142" t="s">
        <v>1439</v>
      </c>
      <c r="C34" s="142" t="s">
        <v>146</v>
      </c>
      <c r="D34" s="143">
        <v>5</v>
      </c>
      <c r="E34" s="143">
        <v>3</v>
      </c>
    </row>
    <row r="35" spans="1:5">
      <c r="A35" t="str">
        <f t="shared" si="0"/>
        <v>200036069_4</v>
      </c>
      <c r="B35" s="142" t="s">
        <v>1439</v>
      </c>
      <c r="C35" s="142" t="s">
        <v>162</v>
      </c>
      <c r="D35" s="143">
        <v>5</v>
      </c>
      <c r="E35" s="143">
        <v>4</v>
      </c>
    </row>
    <row r="36" spans="1:5">
      <c r="A36" t="str">
        <f t="shared" si="0"/>
        <v>200036069_5</v>
      </c>
      <c r="B36" s="142" t="s">
        <v>1439</v>
      </c>
      <c r="C36" s="142" t="s">
        <v>147</v>
      </c>
      <c r="D36" s="143">
        <v>4</v>
      </c>
      <c r="E36" s="143">
        <v>5</v>
      </c>
    </row>
    <row r="37" spans="1:5">
      <c r="A37" t="str">
        <f t="shared" si="0"/>
        <v>200040277_1</v>
      </c>
      <c r="B37" s="142" t="s">
        <v>1440</v>
      </c>
      <c r="C37" s="142" t="s">
        <v>138</v>
      </c>
      <c r="D37" s="143">
        <v>82</v>
      </c>
      <c r="E37" s="143">
        <v>1</v>
      </c>
    </row>
    <row r="38" spans="1:5">
      <c r="A38" t="str">
        <f t="shared" si="0"/>
        <v>200040277_2</v>
      </c>
      <c r="B38" s="142" t="s">
        <v>1440</v>
      </c>
      <c r="C38" s="142" t="s">
        <v>140</v>
      </c>
      <c r="D38" s="143">
        <v>75</v>
      </c>
      <c r="E38" s="143">
        <v>2</v>
      </c>
    </row>
    <row r="39" spans="1:5">
      <c r="A39" t="str">
        <f t="shared" si="0"/>
        <v>200040277_3</v>
      </c>
      <c r="B39" s="142" t="s">
        <v>1440</v>
      </c>
      <c r="C39" s="142" t="s">
        <v>162</v>
      </c>
      <c r="D39" s="143">
        <v>69</v>
      </c>
      <c r="E39" s="143">
        <v>3</v>
      </c>
    </row>
    <row r="40" spans="1:5">
      <c r="A40" t="str">
        <f t="shared" si="0"/>
        <v>200040277_4</v>
      </c>
      <c r="B40" s="142" t="s">
        <v>1440</v>
      </c>
      <c r="C40" s="142" t="s">
        <v>139</v>
      </c>
      <c r="D40" s="143">
        <v>55</v>
      </c>
      <c r="E40" s="143">
        <v>4</v>
      </c>
    </row>
    <row r="41" spans="1:5">
      <c r="A41" t="str">
        <f t="shared" si="0"/>
        <v>200040277_5</v>
      </c>
      <c r="B41" s="142" t="s">
        <v>1440</v>
      </c>
      <c r="C41" s="142" t="s">
        <v>142</v>
      </c>
      <c r="D41" s="143">
        <v>54</v>
      </c>
      <c r="E41" s="143">
        <v>5</v>
      </c>
    </row>
    <row r="42" spans="1:5">
      <c r="A42" t="str">
        <f t="shared" si="0"/>
        <v>200042604_1</v>
      </c>
      <c r="B42" s="142" t="s">
        <v>1441</v>
      </c>
      <c r="C42" s="142" t="s">
        <v>146</v>
      </c>
      <c r="D42" s="143">
        <v>17</v>
      </c>
      <c r="E42" s="143">
        <v>1</v>
      </c>
    </row>
    <row r="43" spans="1:5">
      <c r="A43" t="str">
        <f t="shared" si="0"/>
        <v>200042604_2</v>
      </c>
      <c r="B43" s="142" t="s">
        <v>1441</v>
      </c>
      <c r="C43" s="142" t="s">
        <v>138</v>
      </c>
      <c r="D43" s="143">
        <v>15</v>
      </c>
      <c r="E43" s="143">
        <v>2</v>
      </c>
    </row>
    <row r="44" spans="1:5">
      <c r="A44" t="str">
        <f t="shared" si="0"/>
        <v>200042604_3</v>
      </c>
      <c r="B44" s="142" t="s">
        <v>1441</v>
      </c>
      <c r="C44" s="142" t="s">
        <v>139</v>
      </c>
      <c r="D44" s="143">
        <v>14</v>
      </c>
      <c r="E44" s="143">
        <v>3</v>
      </c>
    </row>
    <row r="45" spans="1:5">
      <c r="A45" t="str">
        <f t="shared" si="0"/>
        <v>200042604_4</v>
      </c>
      <c r="B45" s="142" t="s">
        <v>1441</v>
      </c>
      <c r="C45" s="142" t="s">
        <v>162</v>
      </c>
      <c r="D45" s="143">
        <v>9</v>
      </c>
      <c r="E45" s="143">
        <v>4</v>
      </c>
    </row>
    <row r="46" spans="1:5">
      <c r="A46" t="str">
        <f t="shared" si="0"/>
        <v>200042604_5</v>
      </c>
      <c r="B46" s="142" t="s">
        <v>1441</v>
      </c>
      <c r="C46" s="142" t="s">
        <v>154</v>
      </c>
      <c r="D46" s="143">
        <v>8</v>
      </c>
      <c r="E46" s="143">
        <v>5</v>
      </c>
    </row>
    <row r="47" spans="1:5">
      <c r="A47" t="str">
        <f t="shared" si="0"/>
        <v>200042729_1</v>
      </c>
      <c r="B47" s="142" t="s">
        <v>1442</v>
      </c>
      <c r="C47" s="142" t="s">
        <v>138</v>
      </c>
      <c r="D47" s="143">
        <v>9</v>
      </c>
      <c r="E47" s="143">
        <v>1</v>
      </c>
    </row>
    <row r="48" spans="1:5">
      <c r="A48" t="str">
        <f t="shared" si="0"/>
        <v>200042729_2</v>
      </c>
      <c r="B48" s="142" t="s">
        <v>1442</v>
      </c>
      <c r="C48" s="142" t="s">
        <v>146</v>
      </c>
      <c r="D48" s="143">
        <v>7</v>
      </c>
      <c r="E48" s="143">
        <v>2</v>
      </c>
    </row>
    <row r="49" spans="1:5">
      <c r="A49" t="str">
        <f t="shared" si="0"/>
        <v>200042729_3</v>
      </c>
      <c r="B49" s="142" t="s">
        <v>1442</v>
      </c>
      <c r="C49" s="142" t="s">
        <v>162</v>
      </c>
      <c r="D49" s="143">
        <v>7</v>
      </c>
      <c r="E49" s="143">
        <v>3</v>
      </c>
    </row>
    <row r="50" spans="1:5">
      <c r="A50" t="str">
        <f t="shared" si="0"/>
        <v>200042729_4</v>
      </c>
      <c r="B50" s="142" t="s">
        <v>1442</v>
      </c>
      <c r="C50" s="142" t="s">
        <v>236</v>
      </c>
      <c r="D50" s="143">
        <v>5</v>
      </c>
      <c r="E50" s="143">
        <v>4</v>
      </c>
    </row>
    <row r="51" spans="1:5">
      <c r="A51" t="str">
        <f t="shared" si="0"/>
        <v>200042729_5</v>
      </c>
      <c r="B51" s="142" t="s">
        <v>1442</v>
      </c>
      <c r="C51" s="142" t="s">
        <v>144</v>
      </c>
      <c r="D51" s="143">
        <v>4</v>
      </c>
      <c r="E51" s="143">
        <v>5</v>
      </c>
    </row>
    <row r="52" spans="1:5">
      <c r="A52" t="str">
        <f t="shared" si="0"/>
        <v>200043354_1</v>
      </c>
      <c r="B52" s="142" t="s">
        <v>1443</v>
      </c>
      <c r="C52" s="142" t="s">
        <v>138</v>
      </c>
      <c r="D52" s="143">
        <v>7</v>
      </c>
      <c r="E52" s="143">
        <v>1</v>
      </c>
    </row>
    <row r="53" spans="1:5">
      <c r="A53" t="str">
        <f t="shared" si="0"/>
        <v>200043354_2</v>
      </c>
      <c r="B53" s="142" t="s">
        <v>1443</v>
      </c>
      <c r="C53" s="142" t="s">
        <v>146</v>
      </c>
      <c r="D53" s="143">
        <v>4</v>
      </c>
      <c r="E53" s="143">
        <v>2</v>
      </c>
    </row>
    <row r="54" spans="1:5">
      <c r="A54" t="str">
        <f t="shared" si="0"/>
        <v>200043354_3</v>
      </c>
      <c r="B54" s="142" t="s">
        <v>1443</v>
      </c>
      <c r="C54" s="142" t="s">
        <v>159</v>
      </c>
      <c r="D54" s="143">
        <v>3</v>
      </c>
      <c r="E54" s="143">
        <v>3</v>
      </c>
    </row>
    <row r="55" spans="1:5">
      <c r="A55" t="str">
        <f t="shared" si="0"/>
        <v>200043354_4</v>
      </c>
      <c r="B55" s="142" t="s">
        <v>1443</v>
      </c>
      <c r="C55" s="142" t="s">
        <v>140</v>
      </c>
      <c r="D55" s="143">
        <v>3</v>
      </c>
      <c r="E55" s="143">
        <v>4</v>
      </c>
    </row>
    <row r="56" spans="1:5">
      <c r="A56" t="str">
        <f t="shared" si="0"/>
        <v>200043354_5</v>
      </c>
      <c r="B56" s="142" t="s">
        <v>1443</v>
      </c>
      <c r="C56" s="142" t="s">
        <v>162</v>
      </c>
      <c r="D56" s="143">
        <v>3</v>
      </c>
      <c r="E56" s="143">
        <v>5</v>
      </c>
    </row>
    <row r="57" spans="1:5">
      <c r="A57" t="str">
        <f t="shared" si="0"/>
        <v>200065563_1</v>
      </c>
      <c r="B57" s="142" t="s">
        <v>1444</v>
      </c>
      <c r="C57" s="142" t="s">
        <v>138</v>
      </c>
      <c r="D57" s="143">
        <v>13</v>
      </c>
      <c r="E57" s="143">
        <v>1</v>
      </c>
    </row>
    <row r="58" spans="1:5">
      <c r="A58" t="str">
        <f t="shared" si="0"/>
        <v>200065563_2</v>
      </c>
      <c r="B58" s="142" t="s">
        <v>1444</v>
      </c>
      <c r="C58" s="142" t="s">
        <v>140</v>
      </c>
      <c r="D58" s="143">
        <v>9</v>
      </c>
      <c r="E58" s="143">
        <v>2</v>
      </c>
    </row>
    <row r="59" spans="1:5">
      <c r="A59" t="str">
        <f t="shared" si="0"/>
        <v>200065563_3</v>
      </c>
      <c r="B59" s="142" t="s">
        <v>1444</v>
      </c>
      <c r="C59" s="142" t="s">
        <v>146</v>
      </c>
      <c r="D59" s="143">
        <v>7</v>
      </c>
      <c r="E59" s="143">
        <v>3</v>
      </c>
    </row>
    <row r="60" spans="1:5">
      <c r="A60" t="str">
        <f t="shared" si="0"/>
        <v>200065563_4</v>
      </c>
      <c r="B60" s="142" t="s">
        <v>1444</v>
      </c>
      <c r="C60" s="142" t="s">
        <v>162</v>
      </c>
      <c r="D60" s="143">
        <v>6</v>
      </c>
      <c r="E60" s="143">
        <v>4</v>
      </c>
    </row>
    <row r="61" spans="1:5">
      <c r="A61" t="str">
        <f t="shared" si="0"/>
        <v>200065563_5</v>
      </c>
      <c r="B61" s="142" t="s">
        <v>1444</v>
      </c>
      <c r="C61" s="142" t="s">
        <v>150</v>
      </c>
      <c r="D61" s="143">
        <v>5</v>
      </c>
      <c r="E61" s="143">
        <v>5</v>
      </c>
    </row>
    <row r="62" spans="1:5">
      <c r="A62" t="str">
        <f t="shared" si="0"/>
        <v>200065589_1</v>
      </c>
      <c r="B62" s="142" t="s">
        <v>1445</v>
      </c>
      <c r="C62" s="142" t="s">
        <v>139</v>
      </c>
      <c r="D62" s="143">
        <v>8</v>
      </c>
      <c r="E62" s="143">
        <v>1</v>
      </c>
    </row>
    <row r="63" spans="1:5">
      <c r="A63" t="str">
        <f t="shared" si="0"/>
        <v>200065589_2</v>
      </c>
      <c r="B63" s="142" t="s">
        <v>1445</v>
      </c>
      <c r="C63" s="142" t="s">
        <v>147</v>
      </c>
      <c r="D63" s="143">
        <v>6</v>
      </c>
      <c r="E63" s="143">
        <v>2</v>
      </c>
    </row>
    <row r="64" spans="1:5">
      <c r="A64" t="str">
        <f t="shared" si="0"/>
        <v>200065589_3</v>
      </c>
      <c r="B64" s="142" t="s">
        <v>1445</v>
      </c>
      <c r="C64" s="142" t="s">
        <v>162</v>
      </c>
      <c r="D64" s="143">
        <v>5</v>
      </c>
      <c r="E64" s="143">
        <v>3</v>
      </c>
    </row>
    <row r="65" spans="1:5">
      <c r="A65" t="str">
        <f t="shared" si="0"/>
        <v>200065589_4</v>
      </c>
      <c r="B65" s="142" t="s">
        <v>1445</v>
      </c>
      <c r="C65" s="142" t="s">
        <v>141</v>
      </c>
      <c r="D65" s="143">
        <v>5</v>
      </c>
      <c r="E65" s="143">
        <v>4</v>
      </c>
    </row>
    <row r="66" spans="1:5">
      <c r="A66" t="str">
        <f t="shared" si="0"/>
        <v>200065589_5</v>
      </c>
      <c r="B66" s="142" t="s">
        <v>1445</v>
      </c>
      <c r="C66" s="142" t="s">
        <v>140</v>
      </c>
      <c r="D66" s="143">
        <v>4</v>
      </c>
      <c r="E66" s="143">
        <v>5</v>
      </c>
    </row>
    <row r="67" spans="1:5">
      <c r="A67" t="str">
        <f t="shared" ref="A67:A130" si="1">B67&amp;"_"&amp;E67</f>
        <v>200065597_1</v>
      </c>
      <c r="B67" s="142" t="s">
        <v>1446</v>
      </c>
      <c r="C67" s="142" t="s">
        <v>138</v>
      </c>
      <c r="D67" s="143">
        <v>379</v>
      </c>
      <c r="E67" s="143">
        <v>1</v>
      </c>
    </row>
    <row r="68" spans="1:5">
      <c r="A68" t="str">
        <f t="shared" si="1"/>
        <v>200065597_2</v>
      </c>
      <c r="B68" s="142" t="s">
        <v>1446</v>
      </c>
      <c r="C68" s="142" t="s">
        <v>139</v>
      </c>
      <c r="D68" s="143">
        <v>165</v>
      </c>
      <c r="E68" s="143">
        <v>2</v>
      </c>
    </row>
    <row r="69" spans="1:5">
      <c r="A69" t="str">
        <f t="shared" si="1"/>
        <v>200065597_3</v>
      </c>
      <c r="B69" s="142" t="s">
        <v>1446</v>
      </c>
      <c r="C69" s="142" t="s">
        <v>147</v>
      </c>
      <c r="D69" s="143">
        <v>141</v>
      </c>
      <c r="E69" s="143">
        <v>3</v>
      </c>
    </row>
    <row r="70" spans="1:5">
      <c r="A70" t="str">
        <f t="shared" si="1"/>
        <v>200065597_4</v>
      </c>
      <c r="B70" s="142" t="s">
        <v>1446</v>
      </c>
      <c r="C70" s="142" t="s">
        <v>140</v>
      </c>
      <c r="D70" s="143">
        <v>116</v>
      </c>
      <c r="E70" s="143">
        <v>4</v>
      </c>
    </row>
    <row r="71" spans="1:5">
      <c r="A71" t="str">
        <f t="shared" si="1"/>
        <v>200065597_5</v>
      </c>
      <c r="B71" s="142" t="s">
        <v>1446</v>
      </c>
      <c r="C71" s="142" t="s">
        <v>146</v>
      </c>
      <c r="D71" s="143">
        <v>114</v>
      </c>
      <c r="E71" s="143">
        <v>5</v>
      </c>
    </row>
    <row r="72" spans="1:5">
      <c r="A72" t="str">
        <f t="shared" si="1"/>
        <v>200065787_1</v>
      </c>
      <c r="B72" s="142" t="s">
        <v>1447</v>
      </c>
      <c r="C72" s="142" t="s">
        <v>147</v>
      </c>
      <c r="D72" s="143">
        <v>22</v>
      </c>
      <c r="E72" s="143">
        <v>1</v>
      </c>
    </row>
    <row r="73" spans="1:5">
      <c r="A73" t="str">
        <f t="shared" si="1"/>
        <v>200065787_2</v>
      </c>
      <c r="B73" s="142" t="s">
        <v>1447</v>
      </c>
      <c r="C73" s="142" t="s">
        <v>138</v>
      </c>
      <c r="D73" s="143">
        <v>18</v>
      </c>
      <c r="E73" s="143">
        <v>2</v>
      </c>
    </row>
    <row r="74" spans="1:5">
      <c r="A74" t="str">
        <f t="shared" si="1"/>
        <v>200065787_3</v>
      </c>
      <c r="B74" s="142" t="s">
        <v>1447</v>
      </c>
      <c r="C74" s="142" t="s">
        <v>139</v>
      </c>
      <c r="D74" s="143">
        <v>17</v>
      </c>
      <c r="E74" s="143">
        <v>3</v>
      </c>
    </row>
    <row r="75" spans="1:5">
      <c r="A75" t="str">
        <f t="shared" si="1"/>
        <v>200065787_4</v>
      </c>
      <c r="B75" s="142" t="s">
        <v>1447</v>
      </c>
      <c r="C75" s="142" t="s">
        <v>143</v>
      </c>
      <c r="D75" s="143">
        <v>16</v>
      </c>
      <c r="E75" s="143">
        <v>4</v>
      </c>
    </row>
    <row r="76" spans="1:5">
      <c r="A76" t="str">
        <f t="shared" si="1"/>
        <v>200065787_5</v>
      </c>
      <c r="B76" s="142" t="s">
        <v>1447</v>
      </c>
      <c r="C76" s="142" t="s">
        <v>144</v>
      </c>
      <c r="D76" s="143">
        <v>13</v>
      </c>
      <c r="E76" s="143">
        <v>5</v>
      </c>
    </row>
    <row r="77" spans="1:5">
      <c r="A77" t="str">
        <f t="shared" si="1"/>
        <v>200066017_1</v>
      </c>
      <c r="B77" s="142" t="s">
        <v>1448</v>
      </c>
      <c r="C77" s="142" t="s">
        <v>146</v>
      </c>
      <c r="D77" s="143">
        <v>13</v>
      </c>
      <c r="E77" s="143">
        <v>1</v>
      </c>
    </row>
    <row r="78" spans="1:5">
      <c r="A78" t="str">
        <f t="shared" si="1"/>
        <v>200066017_2</v>
      </c>
      <c r="B78" s="142" t="s">
        <v>1448</v>
      </c>
      <c r="C78" s="142" t="s">
        <v>138</v>
      </c>
      <c r="D78" s="143">
        <v>7</v>
      </c>
      <c r="E78" s="143">
        <v>2</v>
      </c>
    </row>
    <row r="79" spans="1:5">
      <c r="A79" t="str">
        <f t="shared" si="1"/>
        <v>200066017_3</v>
      </c>
      <c r="B79" s="142" t="s">
        <v>1448</v>
      </c>
      <c r="C79" s="142" t="s">
        <v>162</v>
      </c>
      <c r="D79" s="143">
        <v>6</v>
      </c>
      <c r="E79" s="143">
        <v>3</v>
      </c>
    </row>
    <row r="80" spans="1:5">
      <c r="A80" t="str">
        <f t="shared" si="1"/>
        <v>200066017_4</v>
      </c>
      <c r="B80" s="142" t="s">
        <v>1448</v>
      </c>
      <c r="C80" s="142" t="s">
        <v>140</v>
      </c>
      <c r="D80" s="143">
        <v>5</v>
      </c>
      <c r="E80" s="143">
        <v>4</v>
      </c>
    </row>
    <row r="81" spans="1:5">
      <c r="A81" t="str">
        <f t="shared" si="1"/>
        <v>200066017_5</v>
      </c>
      <c r="B81" s="142" t="s">
        <v>1448</v>
      </c>
      <c r="C81" s="142" t="s">
        <v>156</v>
      </c>
      <c r="D81" s="143">
        <v>4</v>
      </c>
      <c r="E81" s="143">
        <v>5</v>
      </c>
    </row>
    <row r="82" spans="1:5">
      <c r="A82" t="str">
        <f t="shared" si="1"/>
        <v>200066389_1</v>
      </c>
      <c r="B82" s="142" t="s">
        <v>1449</v>
      </c>
      <c r="C82" s="142" t="s">
        <v>138</v>
      </c>
      <c r="D82" s="143">
        <v>37</v>
      </c>
      <c r="E82" s="143">
        <v>1</v>
      </c>
    </row>
    <row r="83" spans="1:5">
      <c r="A83" t="str">
        <f t="shared" si="1"/>
        <v>200066389_2</v>
      </c>
      <c r="B83" s="142" t="s">
        <v>1449</v>
      </c>
      <c r="C83" s="142" t="s">
        <v>140</v>
      </c>
      <c r="D83" s="143">
        <v>21</v>
      </c>
      <c r="E83" s="143">
        <v>2</v>
      </c>
    </row>
    <row r="84" spans="1:5">
      <c r="A84" t="str">
        <f t="shared" si="1"/>
        <v>200066389_3</v>
      </c>
      <c r="B84" s="142" t="s">
        <v>1449</v>
      </c>
      <c r="C84" s="142" t="s">
        <v>139</v>
      </c>
      <c r="D84" s="143">
        <v>19</v>
      </c>
      <c r="E84" s="143">
        <v>3</v>
      </c>
    </row>
    <row r="85" spans="1:5">
      <c r="A85" t="str">
        <f t="shared" si="1"/>
        <v>200066389_4</v>
      </c>
      <c r="B85" s="142" t="s">
        <v>1449</v>
      </c>
      <c r="C85" s="142" t="s">
        <v>147</v>
      </c>
      <c r="D85" s="143">
        <v>18</v>
      </c>
      <c r="E85" s="143">
        <v>4</v>
      </c>
    </row>
    <row r="86" spans="1:5">
      <c r="A86" t="str">
        <f t="shared" si="1"/>
        <v>200066389_5</v>
      </c>
      <c r="B86" s="142" t="s">
        <v>1449</v>
      </c>
      <c r="C86" s="142" t="s">
        <v>162</v>
      </c>
      <c r="D86" s="143">
        <v>17</v>
      </c>
      <c r="E86" s="143">
        <v>5</v>
      </c>
    </row>
    <row r="87" spans="1:5">
      <c r="A87" t="str">
        <f t="shared" si="1"/>
        <v>200066405_1</v>
      </c>
      <c r="B87" s="142" t="s">
        <v>1450</v>
      </c>
      <c r="C87" s="142" t="s">
        <v>146</v>
      </c>
      <c r="D87" s="143">
        <v>7</v>
      </c>
      <c r="E87" s="143">
        <v>1</v>
      </c>
    </row>
    <row r="88" spans="1:5">
      <c r="A88" t="str">
        <f t="shared" si="1"/>
        <v>200066405_2</v>
      </c>
      <c r="B88" s="142" t="s">
        <v>1450</v>
      </c>
      <c r="C88" s="142" t="s">
        <v>141</v>
      </c>
      <c r="D88" s="143">
        <v>7</v>
      </c>
      <c r="E88" s="143">
        <v>2</v>
      </c>
    </row>
    <row r="89" spans="1:5">
      <c r="A89" t="str">
        <f t="shared" si="1"/>
        <v>200066405_3</v>
      </c>
      <c r="B89" s="142" t="s">
        <v>1450</v>
      </c>
      <c r="C89" s="142" t="s">
        <v>139</v>
      </c>
      <c r="D89" s="143">
        <v>5</v>
      </c>
      <c r="E89" s="143">
        <v>3</v>
      </c>
    </row>
    <row r="90" spans="1:5">
      <c r="A90" t="str">
        <f t="shared" si="1"/>
        <v>200066405_4</v>
      </c>
      <c r="B90" s="142" t="s">
        <v>1450</v>
      </c>
      <c r="C90" s="142" t="s">
        <v>1747</v>
      </c>
      <c r="D90" s="143">
        <v>3</v>
      </c>
      <c r="E90" s="143">
        <v>4</v>
      </c>
    </row>
    <row r="91" spans="1:5">
      <c r="A91" t="str">
        <f t="shared" si="1"/>
        <v>200066405_5</v>
      </c>
      <c r="B91" s="142" t="s">
        <v>1450</v>
      </c>
      <c r="C91" s="142" t="s">
        <v>148</v>
      </c>
      <c r="D91" s="143">
        <v>3</v>
      </c>
      <c r="E91" s="143">
        <v>5</v>
      </c>
    </row>
    <row r="92" spans="1:5">
      <c r="A92" t="str">
        <f t="shared" si="1"/>
        <v>200066413_1</v>
      </c>
      <c r="B92" s="142" t="s">
        <v>1451</v>
      </c>
      <c r="C92" s="142" t="s">
        <v>139</v>
      </c>
      <c r="D92" s="143">
        <v>38</v>
      </c>
      <c r="E92" s="143">
        <v>1</v>
      </c>
    </row>
    <row r="93" spans="1:5">
      <c r="A93" t="str">
        <f t="shared" si="1"/>
        <v>200066413_2</v>
      </c>
      <c r="B93" s="142" t="s">
        <v>1451</v>
      </c>
      <c r="C93" s="142" t="s">
        <v>138</v>
      </c>
      <c r="D93" s="143">
        <v>33</v>
      </c>
      <c r="E93" s="143">
        <v>2</v>
      </c>
    </row>
    <row r="94" spans="1:5">
      <c r="A94" t="str">
        <f t="shared" si="1"/>
        <v>200066413_3</v>
      </c>
      <c r="B94" s="142" t="s">
        <v>1451</v>
      </c>
      <c r="C94" s="142" t="s">
        <v>146</v>
      </c>
      <c r="D94" s="143">
        <v>31</v>
      </c>
      <c r="E94" s="143">
        <v>3</v>
      </c>
    </row>
    <row r="95" spans="1:5">
      <c r="A95" t="str">
        <f t="shared" si="1"/>
        <v>200066413_4</v>
      </c>
      <c r="B95" s="142" t="s">
        <v>1451</v>
      </c>
      <c r="C95" s="142" t="s">
        <v>140</v>
      </c>
      <c r="D95" s="143">
        <v>29</v>
      </c>
      <c r="E95" s="143">
        <v>4</v>
      </c>
    </row>
    <row r="96" spans="1:5">
      <c r="A96" t="str">
        <f t="shared" si="1"/>
        <v>200066413_5</v>
      </c>
      <c r="B96" s="142" t="s">
        <v>1451</v>
      </c>
      <c r="C96" s="142" t="s">
        <v>162</v>
      </c>
      <c r="D96" s="143">
        <v>21</v>
      </c>
      <c r="E96" s="143">
        <v>5</v>
      </c>
    </row>
    <row r="97" spans="1:5">
      <c r="A97" t="str">
        <f t="shared" si="1"/>
        <v>200066462_1</v>
      </c>
      <c r="B97" s="142" t="s">
        <v>1452</v>
      </c>
      <c r="C97" s="142" t="s">
        <v>146</v>
      </c>
      <c r="D97" s="143">
        <v>22</v>
      </c>
      <c r="E97" s="143">
        <v>1</v>
      </c>
    </row>
    <row r="98" spans="1:5">
      <c r="A98" t="str">
        <f t="shared" si="1"/>
        <v>200066462_2</v>
      </c>
      <c r="B98" s="142" t="s">
        <v>1452</v>
      </c>
      <c r="C98" s="142" t="s">
        <v>139</v>
      </c>
      <c r="D98" s="143">
        <v>21</v>
      </c>
      <c r="E98" s="143">
        <v>2</v>
      </c>
    </row>
    <row r="99" spans="1:5">
      <c r="A99" t="str">
        <f t="shared" si="1"/>
        <v>200066462_3</v>
      </c>
      <c r="B99" s="142" t="s">
        <v>1452</v>
      </c>
      <c r="C99" s="142" t="s">
        <v>140</v>
      </c>
      <c r="D99" s="143">
        <v>20</v>
      </c>
      <c r="E99" s="143">
        <v>3</v>
      </c>
    </row>
    <row r="100" spans="1:5">
      <c r="A100" t="str">
        <f t="shared" si="1"/>
        <v>200066462_4</v>
      </c>
      <c r="B100" s="142" t="s">
        <v>1452</v>
      </c>
      <c r="C100" s="142" t="s">
        <v>162</v>
      </c>
      <c r="D100" s="143">
        <v>18</v>
      </c>
      <c r="E100" s="143">
        <v>4</v>
      </c>
    </row>
    <row r="101" spans="1:5">
      <c r="A101" t="str">
        <f t="shared" si="1"/>
        <v>200066462_5</v>
      </c>
      <c r="B101" s="142" t="s">
        <v>1452</v>
      </c>
      <c r="C101" s="142" t="s">
        <v>154</v>
      </c>
      <c r="D101" s="143">
        <v>14</v>
      </c>
      <c r="E101" s="143">
        <v>5</v>
      </c>
    </row>
    <row r="102" spans="1:5">
      <c r="A102" t="str">
        <f t="shared" si="1"/>
        <v>200066710_1</v>
      </c>
      <c r="B102" s="142" t="s">
        <v>1453</v>
      </c>
      <c r="C102" s="142" t="s">
        <v>146</v>
      </c>
      <c r="D102" s="143">
        <v>9</v>
      </c>
      <c r="E102" s="143">
        <v>1</v>
      </c>
    </row>
    <row r="103" spans="1:5">
      <c r="A103" t="str">
        <f t="shared" si="1"/>
        <v>200066710_2</v>
      </c>
      <c r="B103" s="142" t="s">
        <v>1453</v>
      </c>
      <c r="C103" s="142" t="s">
        <v>148</v>
      </c>
      <c r="D103" s="143">
        <v>8</v>
      </c>
      <c r="E103" s="143">
        <v>2</v>
      </c>
    </row>
    <row r="104" spans="1:5">
      <c r="A104" t="str">
        <f t="shared" si="1"/>
        <v>200066710_3</v>
      </c>
      <c r="B104" s="142" t="s">
        <v>1453</v>
      </c>
      <c r="C104" s="142" t="s">
        <v>138</v>
      </c>
      <c r="D104" s="143">
        <v>7</v>
      </c>
      <c r="E104" s="143">
        <v>3</v>
      </c>
    </row>
    <row r="105" spans="1:5">
      <c r="A105" t="str">
        <f t="shared" si="1"/>
        <v>200066710_4</v>
      </c>
      <c r="B105" s="142" t="s">
        <v>1453</v>
      </c>
      <c r="C105" s="142" t="s">
        <v>162</v>
      </c>
      <c r="D105" s="143">
        <v>4</v>
      </c>
      <c r="E105" s="143">
        <v>4</v>
      </c>
    </row>
    <row r="106" spans="1:5">
      <c r="A106" t="str">
        <f t="shared" si="1"/>
        <v>200066710_5</v>
      </c>
      <c r="B106" s="142" t="s">
        <v>1453</v>
      </c>
      <c r="C106" s="142" t="s">
        <v>147</v>
      </c>
      <c r="D106" s="143">
        <v>4</v>
      </c>
      <c r="E106" s="143">
        <v>5</v>
      </c>
    </row>
    <row r="107" spans="1:5">
      <c r="A107" t="str">
        <f t="shared" si="1"/>
        <v>200066728_1</v>
      </c>
      <c r="B107" s="142" t="s">
        <v>1454</v>
      </c>
      <c r="C107" s="142" t="s">
        <v>138</v>
      </c>
      <c r="D107" s="143">
        <v>5</v>
      </c>
      <c r="E107" s="143">
        <v>1</v>
      </c>
    </row>
    <row r="108" spans="1:5">
      <c r="A108" t="str">
        <f t="shared" si="1"/>
        <v>200066728_2</v>
      </c>
      <c r="B108" s="142" t="s">
        <v>1454</v>
      </c>
      <c r="C108" s="142" t="s">
        <v>140</v>
      </c>
      <c r="D108" s="143">
        <v>4</v>
      </c>
      <c r="E108" s="143">
        <v>2</v>
      </c>
    </row>
    <row r="109" spans="1:5">
      <c r="A109" t="str">
        <f t="shared" si="1"/>
        <v>200066728_3</v>
      </c>
      <c r="B109" s="142" t="s">
        <v>1454</v>
      </c>
      <c r="C109" s="142" t="s">
        <v>146</v>
      </c>
      <c r="D109" s="143">
        <v>3</v>
      </c>
      <c r="E109" s="143">
        <v>3</v>
      </c>
    </row>
    <row r="110" spans="1:5">
      <c r="A110" t="str">
        <f t="shared" si="1"/>
        <v>200066728_4</v>
      </c>
      <c r="B110" s="142" t="s">
        <v>1454</v>
      </c>
      <c r="C110" s="142" t="s">
        <v>139</v>
      </c>
      <c r="D110" s="143">
        <v>3</v>
      </c>
      <c r="E110" s="143">
        <v>4</v>
      </c>
    </row>
    <row r="111" spans="1:5">
      <c r="A111" t="str">
        <f t="shared" si="1"/>
        <v>200066728_5</v>
      </c>
      <c r="B111" s="142" t="s">
        <v>1454</v>
      </c>
      <c r="C111" s="142" t="s">
        <v>183</v>
      </c>
      <c r="D111" s="143">
        <v>3</v>
      </c>
      <c r="E111" s="143">
        <v>5</v>
      </c>
    </row>
    <row r="112" spans="1:5">
      <c r="A112" t="str">
        <f t="shared" si="1"/>
        <v>200066801_1</v>
      </c>
      <c r="B112" s="142" t="s">
        <v>1455</v>
      </c>
      <c r="C112" s="142" t="s">
        <v>146</v>
      </c>
      <c r="D112" s="143">
        <v>9</v>
      </c>
      <c r="E112" s="143">
        <v>1</v>
      </c>
    </row>
    <row r="113" spans="1:5">
      <c r="A113" t="str">
        <f t="shared" si="1"/>
        <v>200066801_2</v>
      </c>
      <c r="B113" s="142" t="s">
        <v>1455</v>
      </c>
      <c r="C113" s="142" t="s">
        <v>138</v>
      </c>
      <c r="D113" s="143">
        <v>6</v>
      </c>
      <c r="E113" s="143">
        <v>2</v>
      </c>
    </row>
    <row r="114" spans="1:5">
      <c r="A114" t="str">
        <f t="shared" si="1"/>
        <v>200066801_3</v>
      </c>
      <c r="B114" s="142" t="s">
        <v>1455</v>
      </c>
      <c r="C114" s="142" t="s">
        <v>156</v>
      </c>
      <c r="D114" s="143">
        <v>5</v>
      </c>
      <c r="E114" s="143">
        <v>3</v>
      </c>
    </row>
    <row r="115" spans="1:5">
      <c r="A115" t="str">
        <f t="shared" si="1"/>
        <v>200066801_4</v>
      </c>
      <c r="B115" s="142" t="s">
        <v>1455</v>
      </c>
      <c r="C115" s="142" t="s">
        <v>563</v>
      </c>
      <c r="D115" s="143">
        <v>4</v>
      </c>
      <c r="E115" s="143">
        <v>4</v>
      </c>
    </row>
    <row r="116" spans="1:5">
      <c r="A116" t="str">
        <f t="shared" si="1"/>
        <v>200066801_5</v>
      </c>
      <c r="B116" s="142" t="s">
        <v>1455</v>
      </c>
      <c r="C116" s="142" t="s">
        <v>144</v>
      </c>
      <c r="D116" s="143">
        <v>4</v>
      </c>
      <c r="E116" s="143">
        <v>5</v>
      </c>
    </row>
    <row r="117" spans="1:5">
      <c r="A117" t="str">
        <f t="shared" si="1"/>
        <v>200066827_1</v>
      </c>
      <c r="B117" s="142" t="s">
        <v>1456</v>
      </c>
      <c r="C117" s="142" t="s">
        <v>138</v>
      </c>
      <c r="D117" s="143">
        <v>20</v>
      </c>
      <c r="E117" s="143">
        <v>1</v>
      </c>
    </row>
    <row r="118" spans="1:5">
      <c r="A118" t="str">
        <f t="shared" si="1"/>
        <v>200066827_2</v>
      </c>
      <c r="B118" s="142" t="s">
        <v>1456</v>
      </c>
      <c r="C118" s="142" t="s">
        <v>146</v>
      </c>
      <c r="D118" s="143">
        <v>10</v>
      </c>
      <c r="E118" s="143">
        <v>2</v>
      </c>
    </row>
    <row r="119" spans="1:5">
      <c r="A119" t="str">
        <f t="shared" si="1"/>
        <v>200066827_3</v>
      </c>
      <c r="B119" s="142" t="s">
        <v>1456</v>
      </c>
      <c r="C119" s="142" t="s">
        <v>143</v>
      </c>
      <c r="D119" s="143">
        <v>8</v>
      </c>
      <c r="E119" s="143">
        <v>3</v>
      </c>
    </row>
    <row r="120" spans="1:5">
      <c r="A120" t="str">
        <f t="shared" si="1"/>
        <v>200066827_4</v>
      </c>
      <c r="B120" s="142" t="s">
        <v>1456</v>
      </c>
      <c r="C120" s="142" t="s">
        <v>140</v>
      </c>
      <c r="D120" s="143">
        <v>7</v>
      </c>
      <c r="E120" s="143">
        <v>4</v>
      </c>
    </row>
    <row r="121" spans="1:5">
      <c r="A121" t="str">
        <f t="shared" si="1"/>
        <v>200066827_5</v>
      </c>
      <c r="B121" s="142" t="s">
        <v>1456</v>
      </c>
      <c r="C121" s="142" t="s">
        <v>139</v>
      </c>
      <c r="D121" s="143">
        <v>6</v>
      </c>
      <c r="E121" s="143">
        <v>5</v>
      </c>
    </row>
    <row r="122" spans="1:5">
      <c r="A122" t="str">
        <f t="shared" si="1"/>
        <v>200067023_1</v>
      </c>
      <c r="B122" s="142" t="s">
        <v>1457</v>
      </c>
      <c r="C122" s="142" t="s">
        <v>162</v>
      </c>
      <c r="D122" s="143">
        <v>14</v>
      </c>
      <c r="E122" s="143">
        <v>1</v>
      </c>
    </row>
    <row r="123" spans="1:5">
      <c r="A123" t="str">
        <f t="shared" si="1"/>
        <v>200067023_2</v>
      </c>
      <c r="B123" s="142" t="s">
        <v>1457</v>
      </c>
      <c r="C123" s="142" t="s">
        <v>143</v>
      </c>
      <c r="D123" s="143">
        <v>13</v>
      </c>
      <c r="E123" s="143">
        <v>2</v>
      </c>
    </row>
    <row r="124" spans="1:5">
      <c r="A124" t="str">
        <f t="shared" si="1"/>
        <v>200067023_3</v>
      </c>
      <c r="B124" s="142" t="s">
        <v>1457</v>
      </c>
      <c r="C124" s="142" t="s">
        <v>138</v>
      </c>
      <c r="D124" s="143">
        <v>12</v>
      </c>
      <c r="E124" s="143">
        <v>3</v>
      </c>
    </row>
    <row r="125" spans="1:5">
      <c r="A125" t="str">
        <f t="shared" si="1"/>
        <v>200067023_4</v>
      </c>
      <c r="B125" s="142" t="s">
        <v>1457</v>
      </c>
      <c r="C125" s="142" t="s">
        <v>139</v>
      </c>
      <c r="D125" s="143">
        <v>11</v>
      </c>
      <c r="E125" s="143">
        <v>4</v>
      </c>
    </row>
    <row r="126" spans="1:5">
      <c r="A126" t="str">
        <f t="shared" si="1"/>
        <v>200067023_5</v>
      </c>
      <c r="B126" s="142" t="s">
        <v>1457</v>
      </c>
      <c r="C126" s="142" t="s">
        <v>146</v>
      </c>
      <c r="D126" s="143">
        <v>10</v>
      </c>
      <c r="E126" s="143">
        <v>5</v>
      </c>
    </row>
    <row r="127" spans="1:5">
      <c r="A127" t="str">
        <f t="shared" si="1"/>
        <v>200067031_1</v>
      </c>
      <c r="B127" s="142" t="s">
        <v>1458</v>
      </c>
      <c r="C127" s="142" t="s">
        <v>162</v>
      </c>
      <c r="D127" s="143">
        <v>9</v>
      </c>
      <c r="E127" s="143">
        <v>1</v>
      </c>
    </row>
    <row r="128" spans="1:5">
      <c r="A128" t="str">
        <f t="shared" si="1"/>
        <v>200067031_2</v>
      </c>
      <c r="B128" s="142" t="s">
        <v>1458</v>
      </c>
      <c r="C128" s="142" t="s">
        <v>138</v>
      </c>
      <c r="D128" s="143">
        <v>7</v>
      </c>
      <c r="E128" s="143">
        <v>2</v>
      </c>
    </row>
    <row r="129" spans="1:5">
      <c r="A129" t="str">
        <f t="shared" si="1"/>
        <v>200067031_3</v>
      </c>
      <c r="B129" s="142" t="s">
        <v>1458</v>
      </c>
      <c r="C129" s="142" t="s">
        <v>146</v>
      </c>
      <c r="D129" s="143">
        <v>6</v>
      </c>
      <c r="E129" s="143">
        <v>3</v>
      </c>
    </row>
    <row r="130" spans="1:5">
      <c r="A130" t="str">
        <f t="shared" si="1"/>
        <v>200067031_4</v>
      </c>
      <c r="B130" s="142" t="s">
        <v>1458</v>
      </c>
      <c r="C130" s="142" t="s">
        <v>140</v>
      </c>
      <c r="D130" s="143">
        <v>5</v>
      </c>
      <c r="E130" s="143">
        <v>4</v>
      </c>
    </row>
    <row r="131" spans="1:5">
      <c r="A131" t="str">
        <f t="shared" ref="A131:A194" si="2">B131&amp;"_"&amp;E131</f>
        <v>200067031_5</v>
      </c>
      <c r="B131" s="142" t="s">
        <v>1458</v>
      </c>
      <c r="C131" s="142" t="s">
        <v>220</v>
      </c>
      <c r="D131" s="143">
        <v>4</v>
      </c>
      <c r="E131" s="143">
        <v>5</v>
      </c>
    </row>
    <row r="132" spans="1:5">
      <c r="A132" t="str">
        <f t="shared" si="2"/>
        <v>200067205_1</v>
      </c>
      <c r="B132" s="142" t="s">
        <v>1459</v>
      </c>
      <c r="C132" s="142" t="s">
        <v>138</v>
      </c>
      <c r="D132" s="143">
        <v>103</v>
      </c>
      <c r="E132" s="143">
        <v>1</v>
      </c>
    </row>
    <row r="133" spans="1:5">
      <c r="A133" t="str">
        <f t="shared" si="2"/>
        <v>200067205_2</v>
      </c>
      <c r="B133" s="142" t="s">
        <v>1459</v>
      </c>
      <c r="C133" s="142" t="s">
        <v>139</v>
      </c>
      <c r="D133" s="143">
        <v>50</v>
      </c>
      <c r="E133" s="143">
        <v>2</v>
      </c>
    </row>
    <row r="134" spans="1:5">
      <c r="A134" t="str">
        <f t="shared" si="2"/>
        <v>200067205_3</v>
      </c>
      <c r="B134" s="142" t="s">
        <v>1459</v>
      </c>
      <c r="C134" s="142" t="s">
        <v>140</v>
      </c>
      <c r="D134" s="143">
        <v>46</v>
      </c>
      <c r="E134" s="143">
        <v>3</v>
      </c>
    </row>
    <row r="135" spans="1:5">
      <c r="A135" t="str">
        <f t="shared" si="2"/>
        <v>200067205_4</v>
      </c>
      <c r="B135" s="142" t="s">
        <v>1459</v>
      </c>
      <c r="C135" s="142" t="s">
        <v>147</v>
      </c>
      <c r="D135" s="143">
        <v>41</v>
      </c>
      <c r="E135" s="143">
        <v>4</v>
      </c>
    </row>
    <row r="136" spans="1:5">
      <c r="A136" t="str">
        <f t="shared" si="2"/>
        <v>200067205_5</v>
      </c>
      <c r="B136" s="142" t="s">
        <v>1459</v>
      </c>
      <c r="C136" s="142" t="s">
        <v>143</v>
      </c>
      <c r="D136" s="143">
        <v>37</v>
      </c>
      <c r="E136" s="143">
        <v>5</v>
      </c>
    </row>
    <row r="137" spans="1:5">
      <c r="A137" t="str">
        <f t="shared" si="2"/>
        <v>200068435_1</v>
      </c>
      <c r="B137" s="142" t="s">
        <v>1460</v>
      </c>
      <c r="C137" s="142" t="s">
        <v>146</v>
      </c>
      <c r="D137" s="143">
        <v>7</v>
      </c>
      <c r="E137" s="143">
        <v>1</v>
      </c>
    </row>
    <row r="138" spans="1:5">
      <c r="A138" t="str">
        <f t="shared" si="2"/>
        <v>200068435_2</v>
      </c>
      <c r="B138" s="142" t="s">
        <v>1460</v>
      </c>
      <c r="C138" s="142" t="s">
        <v>162</v>
      </c>
      <c r="D138" s="143">
        <v>5</v>
      </c>
      <c r="E138" s="143">
        <v>2</v>
      </c>
    </row>
    <row r="139" spans="1:5">
      <c r="A139" t="str">
        <f t="shared" si="2"/>
        <v>200068435_3</v>
      </c>
      <c r="B139" s="142" t="s">
        <v>1460</v>
      </c>
      <c r="C139" s="142" t="s">
        <v>138</v>
      </c>
      <c r="D139" s="143">
        <v>5</v>
      </c>
      <c r="E139" s="143">
        <v>3</v>
      </c>
    </row>
    <row r="140" spans="1:5">
      <c r="A140" t="str">
        <f t="shared" si="2"/>
        <v>200068435_4</v>
      </c>
      <c r="B140" s="142" t="s">
        <v>1460</v>
      </c>
      <c r="C140" s="142" t="s">
        <v>139</v>
      </c>
      <c r="D140" s="143">
        <v>4</v>
      </c>
      <c r="E140" s="143">
        <v>4</v>
      </c>
    </row>
    <row r="141" spans="1:5">
      <c r="A141" t="str">
        <f t="shared" si="2"/>
        <v>200068435_5</v>
      </c>
      <c r="B141" s="142" t="s">
        <v>1460</v>
      </c>
      <c r="C141" s="142" t="s">
        <v>148</v>
      </c>
      <c r="D141" s="143">
        <v>3</v>
      </c>
      <c r="E141" s="143">
        <v>5</v>
      </c>
    </row>
    <row r="142" spans="1:5">
      <c r="A142" t="str">
        <f t="shared" si="2"/>
        <v>200068443_1</v>
      </c>
      <c r="B142" s="142" t="s">
        <v>1461</v>
      </c>
      <c r="C142" s="142" t="s">
        <v>138</v>
      </c>
      <c r="D142" s="143">
        <v>8</v>
      </c>
      <c r="E142" s="143">
        <v>1</v>
      </c>
    </row>
    <row r="143" spans="1:5">
      <c r="A143" t="str">
        <f t="shared" si="2"/>
        <v>200068443_2</v>
      </c>
      <c r="B143" s="142" t="s">
        <v>1461</v>
      </c>
      <c r="C143" s="142" t="s">
        <v>236</v>
      </c>
      <c r="D143" s="143">
        <v>5</v>
      </c>
      <c r="E143" s="143">
        <v>2</v>
      </c>
    </row>
    <row r="144" spans="1:5">
      <c r="A144" t="str">
        <f t="shared" si="2"/>
        <v>200068443_3</v>
      </c>
      <c r="B144" s="142" t="s">
        <v>1461</v>
      </c>
      <c r="C144" s="142" t="s">
        <v>162</v>
      </c>
      <c r="D144" s="143">
        <v>4</v>
      </c>
      <c r="E144" s="143">
        <v>3</v>
      </c>
    </row>
    <row r="145" spans="1:5">
      <c r="A145" t="str">
        <f t="shared" si="2"/>
        <v>200068443_4</v>
      </c>
      <c r="B145" s="142" t="s">
        <v>1461</v>
      </c>
      <c r="C145" s="142" t="s">
        <v>147</v>
      </c>
      <c r="D145" s="143">
        <v>4</v>
      </c>
      <c r="E145" s="143">
        <v>4</v>
      </c>
    </row>
    <row r="146" spans="1:5">
      <c r="A146" t="str">
        <f t="shared" si="2"/>
        <v>200068443_5</v>
      </c>
      <c r="B146" s="142" t="s">
        <v>1461</v>
      </c>
      <c r="C146" s="142" t="s">
        <v>143</v>
      </c>
      <c r="D146" s="143">
        <v>4</v>
      </c>
      <c r="E146" s="143">
        <v>5</v>
      </c>
    </row>
    <row r="147" spans="1:5">
      <c r="A147" t="str">
        <f t="shared" si="2"/>
        <v>200068450_1</v>
      </c>
      <c r="B147" s="142" t="s">
        <v>1462</v>
      </c>
      <c r="C147" s="142" t="s">
        <v>138</v>
      </c>
      <c r="D147" s="143">
        <v>39</v>
      </c>
      <c r="E147" s="143">
        <v>1</v>
      </c>
    </row>
    <row r="148" spans="1:5">
      <c r="A148" t="str">
        <f t="shared" si="2"/>
        <v>200068450_2</v>
      </c>
      <c r="B148" s="142" t="s">
        <v>1462</v>
      </c>
      <c r="C148" s="142" t="s">
        <v>140</v>
      </c>
      <c r="D148" s="143">
        <v>31</v>
      </c>
      <c r="E148" s="143">
        <v>2</v>
      </c>
    </row>
    <row r="149" spans="1:5">
      <c r="A149" t="str">
        <f t="shared" si="2"/>
        <v>200068450_3</v>
      </c>
      <c r="B149" s="142" t="s">
        <v>1462</v>
      </c>
      <c r="C149" s="142" t="s">
        <v>139</v>
      </c>
      <c r="D149" s="143">
        <v>23</v>
      </c>
      <c r="E149" s="143">
        <v>3</v>
      </c>
    </row>
    <row r="150" spans="1:5">
      <c r="A150" t="str">
        <f t="shared" si="2"/>
        <v>200068450_4</v>
      </c>
      <c r="B150" s="142" t="s">
        <v>1462</v>
      </c>
      <c r="C150" s="142" t="s">
        <v>146</v>
      </c>
      <c r="D150" s="143">
        <v>17</v>
      </c>
      <c r="E150" s="143">
        <v>4</v>
      </c>
    </row>
    <row r="151" spans="1:5">
      <c r="A151" t="str">
        <f t="shared" si="2"/>
        <v>200068450_5</v>
      </c>
      <c r="B151" s="142" t="s">
        <v>1462</v>
      </c>
      <c r="C151" s="142" t="s">
        <v>147</v>
      </c>
      <c r="D151" s="143">
        <v>13</v>
      </c>
      <c r="E151" s="143">
        <v>5</v>
      </c>
    </row>
    <row r="152" spans="1:5">
      <c r="A152" t="str">
        <f t="shared" si="2"/>
        <v>200068468_1</v>
      </c>
      <c r="B152" s="142" t="s">
        <v>1463</v>
      </c>
      <c r="C152" s="142" t="s">
        <v>138</v>
      </c>
      <c r="D152" s="143">
        <v>29</v>
      </c>
      <c r="E152" s="143">
        <v>1</v>
      </c>
    </row>
    <row r="153" spans="1:5">
      <c r="A153" t="str">
        <f t="shared" si="2"/>
        <v>200068468_2</v>
      </c>
      <c r="B153" s="142" t="s">
        <v>1463</v>
      </c>
      <c r="C153" s="142" t="s">
        <v>162</v>
      </c>
      <c r="D153" s="143">
        <v>15</v>
      </c>
      <c r="E153" s="143">
        <v>2</v>
      </c>
    </row>
    <row r="154" spans="1:5">
      <c r="A154" t="str">
        <f t="shared" si="2"/>
        <v>200068468_3</v>
      </c>
      <c r="B154" s="142" t="s">
        <v>1463</v>
      </c>
      <c r="C154" s="142" t="s">
        <v>146</v>
      </c>
      <c r="D154" s="143">
        <v>14</v>
      </c>
      <c r="E154" s="143">
        <v>3</v>
      </c>
    </row>
    <row r="155" spans="1:5">
      <c r="A155" t="str">
        <f t="shared" si="2"/>
        <v>200068468_4</v>
      </c>
      <c r="B155" s="142" t="s">
        <v>1463</v>
      </c>
      <c r="C155" s="142" t="s">
        <v>140</v>
      </c>
      <c r="D155" s="143">
        <v>14</v>
      </c>
      <c r="E155" s="143">
        <v>4</v>
      </c>
    </row>
    <row r="156" spans="1:5">
      <c r="A156" t="str">
        <f t="shared" si="2"/>
        <v>200068468_5</v>
      </c>
      <c r="B156" s="142" t="s">
        <v>1463</v>
      </c>
      <c r="C156" s="142" t="s">
        <v>159</v>
      </c>
      <c r="D156" s="143">
        <v>7</v>
      </c>
      <c r="E156" s="143">
        <v>5</v>
      </c>
    </row>
    <row r="157" spans="1:5">
      <c r="A157" t="str">
        <f t="shared" si="2"/>
        <v>200068534_1</v>
      </c>
      <c r="B157" s="142" t="s">
        <v>1464</v>
      </c>
      <c r="C157" s="142" t="s">
        <v>139</v>
      </c>
      <c r="D157" s="143">
        <v>17</v>
      </c>
      <c r="E157" s="143">
        <v>1</v>
      </c>
    </row>
    <row r="158" spans="1:5">
      <c r="A158" t="str">
        <f t="shared" si="2"/>
        <v>200068534_2</v>
      </c>
      <c r="B158" s="142" t="s">
        <v>1464</v>
      </c>
      <c r="C158" s="142" t="s">
        <v>146</v>
      </c>
      <c r="D158" s="143">
        <v>15</v>
      </c>
      <c r="E158" s="143">
        <v>2</v>
      </c>
    </row>
    <row r="159" spans="1:5">
      <c r="A159" t="str">
        <f t="shared" si="2"/>
        <v>200068534_3</v>
      </c>
      <c r="B159" s="142" t="s">
        <v>1464</v>
      </c>
      <c r="C159" s="142" t="s">
        <v>138</v>
      </c>
      <c r="D159" s="143">
        <v>14</v>
      </c>
      <c r="E159" s="143">
        <v>3</v>
      </c>
    </row>
    <row r="160" spans="1:5">
      <c r="A160" t="str">
        <f t="shared" si="2"/>
        <v>200068534_4</v>
      </c>
      <c r="B160" s="142" t="s">
        <v>1464</v>
      </c>
      <c r="C160" s="142" t="s">
        <v>144</v>
      </c>
      <c r="D160" s="143">
        <v>11</v>
      </c>
      <c r="E160" s="143">
        <v>4</v>
      </c>
    </row>
    <row r="161" spans="1:5">
      <c r="A161" t="str">
        <f t="shared" si="2"/>
        <v>200068534_5</v>
      </c>
      <c r="B161" s="142" t="s">
        <v>1464</v>
      </c>
      <c r="C161" s="142" t="s">
        <v>141</v>
      </c>
      <c r="D161" s="143">
        <v>7</v>
      </c>
      <c r="E161" s="143">
        <v>5</v>
      </c>
    </row>
    <row r="162" spans="1:5">
      <c r="A162" t="str">
        <f t="shared" si="2"/>
        <v>200068799_1</v>
      </c>
      <c r="B162" s="142" t="s">
        <v>1465</v>
      </c>
      <c r="C162" s="142" t="s">
        <v>138</v>
      </c>
      <c r="D162" s="143">
        <v>40</v>
      </c>
      <c r="E162" s="143">
        <v>1</v>
      </c>
    </row>
    <row r="163" spans="1:5">
      <c r="A163" t="str">
        <f t="shared" si="2"/>
        <v>200068799_2</v>
      </c>
      <c r="B163" s="142" t="s">
        <v>1465</v>
      </c>
      <c r="C163" s="142" t="s">
        <v>162</v>
      </c>
      <c r="D163" s="143">
        <v>25</v>
      </c>
      <c r="E163" s="143">
        <v>2</v>
      </c>
    </row>
    <row r="164" spans="1:5">
      <c r="A164" t="str">
        <f t="shared" si="2"/>
        <v>200068799_3</v>
      </c>
      <c r="B164" s="142" t="s">
        <v>1465</v>
      </c>
      <c r="C164" s="142" t="s">
        <v>139</v>
      </c>
      <c r="D164" s="143">
        <v>24</v>
      </c>
      <c r="E164" s="143">
        <v>3</v>
      </c>
    </row>
    <row r="165" spans="1:5">
      <c r="A165" t="str">
        <f t="shared" si="2"/>
        <v>200068799_4</v>
      </c>
      <c r="B165" s="142" t="s">
        <v>1465</v>
      </c>
      <c r="C165" s="142" t="s">
        <v>146</v>
      </c>
      <c r="D165" s="143">
        <v>18</v>
      </c>
      <c r="E165" s="143">
        <v>4</v>
      </c>
    </row>
    <row r="166" spans="1:5">
      <c r="A166" t="str">
        <f t="shared" si="2"/>
        <v>200068799_5</v>
      </c>
      <c r="B166" s="142" t="s">
        <v>1465</v>
      </c>
      <c r="C166" s="142" t="s">
        <v>154</v>
      </c>
      <c r="D166" s="143">
        <v>15</v>
      </c>
      <c r="E166" s="143">
        <v>5</v>
      </c>
    </row>
    <row r="167" spans="1:5">
      <c r="A167" t="str">
        <f t="shared" si="2"/>
        <v>200068856_1</v>
      </c>
      <c r="B167" s="142" t="s">
        <v>1466</v>
      </c>
      <c r="C167" s="142" t="s">
        <v>146</v>
      </c>
      <c r="D167" s="143">
        <v>8</v>
      </c>
      <c r="E167" s="143">
        <v>1</v>
      </c>
    </row>
    <row r="168" spans="1:5">
      <c r="A168" t="str">
        <f t="shared" si="2"/>
        <v>200068856_2</v>
      </c>
      <c r="B168" s="142" t="s">
        <v>1466</v>
      </c>
      <c r="C168" s="142" t="s">
        <v>139</v>
      </c>
      <c r="D168" s="143">
        <v>3</v>
      </c>
      <c r="E168" s="143">
        <v>2</v>
      </c>
    </row>
    <row r="169" spans="1:5">
      <c r="A169" t="str">
        <f t="shared" si="2"/>
        <v>200068856_3</v>
      </c>
      <c r="B169" s="142" t="s">
        <v>1466</v>
      </c>
      <c r="C169" s="142" t="s">
        <v>303</v>
      </c>
      <c r="D169" s="143">
        <v>2</v>
      </c>
      <c r="E169" s="143">
        <v>3</v>
      </c>
    </row>
    <row r="170" spans="1:5">
      <c r="A170" t="str">
        <f t="shared" si="2"/>
        <v>200068856_4</v>
      </c>
      <c r="B170" s="142" t="s">
        <v>1466</v>
      </c>
      <c r="C170" s="142" t="s">
        <v>159</v>
      </c>
      <c r="D170" s="143">
        <v>2</v>
      </c>
      <c r="E170" s="143">
        <v>4</v>
      </c>
    </row>
    <row r="171" spans="1:5">
      <c r="A171" t="str">
        <f t="shared" si="2"/>
        <v>200068856_5</v>
      </c>
      <c r="B171" s="142" t="s">
        <v>1466</v>
      </c>
      <c r="C171" s="142" t="s">
        <v>144</v>
      </c>
      <c r="D171" s="143">
        <v>2</v>
      </c>
      <c r="E171" s="143">
        <v>5</v>
      </c>
    </row>
    <row r="172" spans="1:5">
      <c r="A172" t="str">
        <f t="shared" si="2"/>
        <v>200069425_1</v>
      </c>
      <c r="B172" s="142" t="s">
        <v>1467</v>
      </c>
      <c r="C172" s="142" t="s">
        <v>162</v>
      </c>
      <c r="D172" s="143">
        <v>31</v>
      </c>
      <c r="E172" s="143">
        <v>1</v>
      </c>
    </row>
    <row r="173" spans="1:5">
      <c r="A173" t="str">
        <f t="shared" si="2"/>
        <v>200069425_2</v>
      </c>
      <c r="B173" s="142" t="s">
        <v>1467</v>
      </c>
      <c r="C173" s="142" t="s">
        <v>139</v>
      </c>
      <c r="D173" s="143">
        <v>27</v>
      </c>
      <c r="E173" s="143">
        <v>2</v>
      </c>
    </row>
    <row r="174" spans="1:5">
      <c r="A174" t="str">
        <f t="shared" si="2"/>
        <v>200069425_3</v>
      </c>
      <c r="B174" s="142" t="s">
        <v>1467</v>
      </c>
      <c r="C174" s="142" t="s">
        <v>138</v>
      </c>
      <c r="D174" s="143">
        <v>25</v>
      </c>
      <c r="E174" s="143">
        <v>3</v>
      </c>
    </row>
    <row r="175" spans="1:5">
      <c r="A175" t="str">
        <f t="shared" si="2"/>
        <v>200069425_4</v>
      </c>
      <c r="B175" s="142" t="s">
        <v>1467</v>
      </c>
      <c r="C175" s="142" t="s">
        <v>146</v>
      </c>
      <c r="D175" s="143">
        <v>19</v>
      </c>
      <c r="E175" s="143">
        <v>4</v>
      </c>
    </row>
    <row r="176" spans="1:5">
      <c r="A176" t="str">
        <f t="shared" si="2"/>
        <v>200069425_5</v>
      </c>
      <c r="B176" s="142" t="s">
        <v>1467</v>
      </c>
      <c r="C176" s="142" t="s">
        <v>156</v>
      </c>
      <c r="D176" s="143">
        <v>18</v>
      </c>
      <c r="E176" s="143">
        <v>5</v>
      </c>
    </row>
    <row r="177" spans="1:5">
      <c r="A177" t="str">
        <f t="shared" si="2"/>
        <v>200069458_1</v>
      </c>
      <c r="B177" s="142" t="s">
        <v>1468</v>
      </c>
      <c r="C177" s="142" t="s">
        <v>138</v>
      </c>
      <c r="D177" s="143">
        <v>20</v>
      </c>
      <c r="E177" s="143">
        <v>1</v>
      </c>
    </row>
    <row r="178" spans="1:5">
      <c r="A178" t="str">
        <f t="shared" si="2"/>
        <v>200069458_2</v>
      </c>
      <c r="B178" s="142" t="s">
        <v>1468</v>
      </c>
      <c r="C178" s="142" t="s">
        <v>139</v>
      </c>
      <c r="D178" s="143">
        <v>12</v>
      </c>
      <c r="E178" s="143">
        <v>2</v>
      </c>
    </row>
    <row r="179" spans="1:5">
      <c r="A179" t="str">
        <f t="shared" si="2"/>
        <v>200069458_3</v>
      </c>
      <c r="B179" s="142" t="s">
        <v>1468</v>
      </c>
      <c r="C179" s="142" t="s">
        <v>146</v>
      </c>
      <c r="D179" s="143">
        <v>10</v>
      </c>
      <c r="E179" s="143">
        <v>3</v>
      </c>
    </row>
    <row r="180" spans="1:5">
      <c r="A180" t="str">
        <f t="shared" si="2"/>
        <v>200069458_4</v>
      </c>
      <c r="B180" s="142" t="s">
        <v>1468</v>
      </c>
      <c r="C180" s="142" t="s">
        <v>140</v>
      </c>
      <c r="D180" s="143">
        <v>10</v>
      </c>
      <c r="E180" s="143">
        <v>4</v>
      </c>
    </row>
    <row r="181" spans="1:5">
      <c r="A181" t="str">
        <f t="shared" si="2"/>
        <v>200069458_5</v>
      </c>
      <c r="B181" s="142" t="s">
        <v>1468</v>
      </c>
      <c r="C181" s="142" t="s">
        <v>142</v>
      </c>
      <c r="D181" s="143">
        <v>9</v>
      </c>
      <c r="E181" s="143">
        <v>5</v>
      </c>
    </row>
    <row r="182" spans="1:5">
      <c r="A182" t="str">
        <f t="shared" si="2"/>
        <v>200069516_1</v>
      </c>
      <c r="B182" s="142" t="s">
        <v>1469</v>
      </c>
      <c r="C182" s="142" t="s">
        <v>139</v>
      </c>
      <c r="D182" s="143">
        <v>5</v>
      </c>
      <c r="E182" s="143">
        <v>1</v>
      </c>
    </row>
    <row r="183" spans="1:5">
      <c r="A183" t="str">
        <f t="shared" si="2"/>
        <v>200069516_2</v>
      </c>
      <c r="B183" s="142" t="s">
        <v>1469</v>
      </c>
      <c r="C183" s="142" t="s">
        <v>144</v>
      </c>
      <c r="D183" s="143">
        <v>4</v>
      </c>
      <c r="E183" s="143">
        <v>2</v>
      </c>
    </row>
    <row r="184" spans="1:5">
      <c r="A184" t="str">
        <f t="shared" si="2"/>
        <v>200069516_3</v>
      </c>
      <c r="B184" s="142" t="s">
        <v>1469</v>
      </c>
      <c r="C184" s="142" t="s">
        <v>164</v>
      </c>
      <c r="D184" s="143">
        <v>4</v>
      </c>
      <c r="E184" s="143">
        <v>3</v>
      </c>
    </row>
    <row r="185" spans="1:5">
      <c r="A185" t="str">
        <f t="shared" si="2"/>
        <v>200069516_4</v>
      </c>
      <c r="B185" s="142" t="s">
        <v>1469</v>
      </c>
      <c r="C185" s="142" t="s">
        <v>146</v>
      </c>
      <c r="D185" s="143">
        <v>2</v>
      </c>
      <c r="E185" s="143">
        <v>4</v>
      </c>
    </row>
    <row r="186" spans="1:5">
      <c r="A186" t="str">
        <f t="shared" si="2"/>
        <v>200069516_5</v>
      </c>
      <c r="B186" s="142" t="s">
        <v>1469</v>
      </c>
      <c r="C186" s="142" t="s">
        <v>232</v>
      </c>
      <c r="D186" s="143">
        <v>2</v>
      </c>
      <c r="E186" s="143">
        <v>5</v>
      </c>
    </row>
    <row r="187" spans="1:5">
      <c r="A187" t="str">
        <f t="shared" si="2"/>
        <v>200069524_1</v>
      </c>
      <c r="B187" s="142" t="s">
        <v>1470</v>
      </c>
      <c r="C187" s="142" t="s">
        <v>139</v>
      </c>
      <c r="D187" s="143">
        <v>10</v>
      </c>
      <c r="E187" s="143">
        <v>1</v>
      </c>
    </row>
    <row r="188" spans="1:5">
      <c r="A188" t="str">
        <f t="shared" si="2"/>
        <v>200069524_2</v>
      </c>
      <c r="B188" s="142" t="s">
        <v>1470</v>
      </c>
      <c r="C188" s="142" t="s">
        <v>138</v>
      </c>
      <c r="D188" s="143">
        <v>8</v>
      </c>
      <c r="E188" s="143">
        <v>2</v>
      </c>
    </row>
    <row r="189" spans="1:5">
      <c r="A189" t="str">
        <f t="shared" si="2"/>
        <v>200069524_3</v>
      </c>
      <c r="B189" s="142" t="s">
        <v>1470</v>
      </c>
      <c r="C189" s="142" t="s">
        <v>141</v>
      </c>
      <c r="D189" s="143">
        <v>7</v>
      </c>
      <c r="E189" s="143">
        <v>3</v>
      </c>
    </row>
    <row r="190" spans="1:5">
      <c r="A190" t="str">
        <f t="shared" si="2"/>
        <v>200069524_4</v>
      </c>
      <c r="B190" s="142" t="s">
        <v>1470</v>
      </c>
      <c r="C190" s="142" t="s">
        <v>146</v>
      </c>
      <c r="D190" s="143">
        <v>6</v>
      </c>
      <c r="E190" s="143">
        <v>4</v>
      </c>
    </row>
    <row r="191" spans="1:5">
      <c r="A191" t="str">
        <f t="shared" si="2"/>
        <v>200069524_5</v>
      </c>
      <c r="B191" s="142" t="s">
        <v>1470</v>
      </c>
      <c r="C191" s="142" t="s">
        <v>144</v>
      </c>
      <c r="D191" s="143">
        <v>4</v>
      </c>
      <c r="E191" s="143">
        <v>5</v>
      </c>
    </row>
    <row r="192" spans="1:5">
      <c r="A192" t="str">
        <f t="shared" si="2"/>
        <v>200069532_1</v>
      </c>
      <c r="B192" s="142" t="s">
        <v>1471</v>
      </c>
      <c r="C192" s="142" t="s">
        <v>138</v>
      </c>
      <c r="D192" s="143">
        <v>73</v>
      </c>
      <c r="E192" s="143">
        <v>1</v>
      </c>
    </row>
    <row r="193" spans="1:5">
      <c r="A193" t="str">
        <f t="shared" si="2"/>
        <v>200069532_2</v>
      </c>
      <c r="B193" s="142" t="s">
        <v>1471</v>
      </c>
      <c r="C193" s="142" t="s">
        <v>139</v>
      </c>
      <c r="D193" s="143">
        <v>44</v>
      </c>
      <c r="E193" s="143">
        <v>2</v>
      </c>
    </row>
    <row r="194" spans="1:5">
      <c r="A194" t="str">
        <f t="shared" si="2"/>
        <v>200069532_3</v>
      </c>
      <c r="B194" s="142" t="s">
        <v>1471</v>
      </c>
      <c r="C194" s="142" t="s">
        <v>146</v>
      </c>
      <c r="D194" s="143">
        <v>31</v>
      </c>
      <c r="E194" s="143">
        <v>3</v>
      </c>
    </row>
    <row r="195" spans="1:5">
      <c r="A195" t="str">
        <f t="shared" ref="A195:A258" si="3">B195&amp;"_"&amp;E195</f>
        <v>200069532_4</v>
      </c>
      <c r="B195" s="142" t="s">
        <v>1471</v>
      </c>
      <c r="C195" s="142" t="s">
        <v>140</v>
      </c>
      <c r="D195" s="143">
        <v>27</v>
      </c>
      <c r="E195" s="143">
        <v>4</v>
      </c>
    </row>
    <row r="196" spans="1:5">
      <c r="A196" t="str">
        <f t="shared" si="3"/>
        <v>200069532_5</v>
      </c>
      <c r="B196" s="142" t="s">
        <v>1471</v>
      </c>
      <c r="C196" s="142" t="s">
        <v>144</v>
      </c>
      <c r="D196" s="143">
        <v>23</v>
      </c>
      <c r="E196" s="143">
        <v>5</v>
      </c>
    </row>
    <row r="197" spans="1:5">
      <c r="A197" t="str">
        <f t="shared" si="3"/>
        <v>200069722_1</v>
      </c>
      <c r="B197" s="142" t="s">
        <v>1472</v>
      </c>
      <c r="C197" s="142" t="s">
        <v>146</v>
      </c>
      <c r="D197" s="143">
        <v>14</v>
      </c>
      <c r="E197" s="143">
        <v>1</v>
      </c>
    </row>
    <row r="198" spans="1:5">
      <c r="A198" t="str">
        <f t="shared" si="3"/>
        <v>200069722_2</v>
      </c>
      <c r="B198" s="142" t="s">
        <v>1472</v>
      </c>
      <c r="C198" s="142" t="s">
        <v>140</v>
      </c>
      <c r="D198" s="143">
        <v>13</v>
      </c>
      <c r="E198" s="143">
        <v>2</v>
      </c>
    </row>
    <row r="199" spans="1:5">
      <c r="A199" t="str">
        <f t="shared" si="3"/>
        <v>200069722_3</v>
      </c>
      <c r="B199" s="142" t="s">
        <v>1472</v>
      </c>
      <c r="C199" s="142" t="s">
        <v>139</v>
      </c>
      <c r="D199" s="143">
        <v>9</v>
      </c>
      <c r="E199" s="143">
        <v>3</v>
      </c>
    </row>
    <row r="200" spans="1:5">
      <c r="A200" t="str">
        <f t="shared" si="3"/>
        <v>200069722_4</v>
      </c>
      <c r="B200" s="142" t="s">
        <v>1472</v>
      </c>
      <c r="C200" s="142" t="s">
        <v>138</v>
      </c>
      <c r="D200" s="143">
        <v>9</v>
      </c>
      <c r="E200" s="143">
        <v>4</v>
      </c>
    </row>
    <row r="201" spans="1:5">
      <c r="A201" t="str">
        <f t="shared" si="3"/>
        <v>200069722_5</v>
      </c>
      <c r="B201" s="142" t="s">
        <v>1472</v>
      </c>
      <c r="C201" s="142" t="s">
        <v>141</v>
      </c>
      <c r="D201" s="143">
        <v>8</v>
      </c>
      <c r="E201" s="143">
        <v>5</v>
      </c>
    </row>
    <row r="202" spans="1:5">
      <c r="A202" t="str">
        <f t="shared" si="3"/>
        <v>200069730_1</v>
      </c>
      <c r="B202" s="142" t="s">
        <v>1473</v>
      </c>
      <c r="C202" s="142" t="s">
        <v>146</v>
      </c>
      <c r="D202" s="143">
        <v>18</v>
      </c>
      <c r="E202" s="143">
        <v>1</v>
      </c>
    </row>
    <row r="203" spans="1:5">
      <c r="A203" t="str">
        <f t="shared" si="3"/>
        <v>200069730_2</v>
      </c>
      <c r="B203" s="142" t="s">
        <v>1473</v>
      </c>
      <c r="C203" s="142" t="s">
        <v>140</v>
      </c>
      <c r="D203" s="143">
        <v>15</v>
      </c>
      <c r="E203" s="143">
        <v>2</v>
      </c>
    </row>
    <row r="204" spans="1:5">
      <c r="A204" t="str">
        <f t="shared" si="3"/>
        <v>200069730_3</v>
      </c>
      <c r="B204" s="142" t="s">
        <v>1473</v>
      </c>
      <c r="C204" s="142" t="s">
        <v>138</v>
      </c>
      <c r="D204" s="143">
        <v>13</v>
      </c>
      <c r="E204" s="143">
        <v>3</v>
      </c>
    </row>
    <row r="205" spans="1:5">
      <c r="A205" t="str">
        <f t="shared" si="3"/>
        <v>200069730_4</v>
      </c>
      <c r="B205" s="142" t="s">
        <v>1473</v>
      </c>
      <c r="C205" s="142" t="s">
        <v>139</v>
      </c>
      <c r="D205" s="143">
        <v>12</v>
      </c>
      <c r="E205" s="143">
        <v>4</v>
      </c>
    </row>
    <row r="206" spans="1:5">
      <c r="A206" t="str">
        <f t="shared" si="3"/>
        <v>200069730_5</v>
      </c>
      <c r="B206" s="142" t="s">
        <v>1473</v>
      </c>
      <c r="C206" s="142" t="s">
        <v>162</v>
      </c>
      <c r="D206" s="143">
        <v>10</v>
      </c>
      <c r="E206" s="143">
        <v>5</v>
      </c>
    </row>
    <row r="207" spans="1:5">
      <c r="A207" t="str">
        <f t="shared" si="3"/>
        <v>200069821_1</v>
      </c>
      <c r="B207" s="142" t="s">
        <v>1474</v>
      </c>
      <c r="C207" s="142" t="s">
        <v>138</v>
      </c>
      <c r="D207" s="143">
        <v>38</v>
      </c>
      <c r="E207" s="143">
        <v>1</v>
      </c>
    </row>
    <row r="208" spans="1:5">
      <c r="A208" t="str">
        <f t="shared" si="3"/>
        <v>200069821_2</v>
      </c>
      <c r="B208" s="142" t="s">
        <v>1474</v>
      </c>
      <c r="C208" s="142" t="s">
        <v>148</v>
      </c>
      <c r="D208" s="143">
        <v>21</v>
      </c>
      <c r="E208" s="143">
        <v>2</v>
      </c>
    </row>
    <row r="209" spans="1:5">
      <c r="A209" t="str">
        <f t="shared" si="3"/>
        <v>200069821_3</v>
      </c>
      <c r="B209" s="142" t="s">
        <v>1474</v>
      </c>
      <c r="C209" s="142" t="s">
        <v>139</v>
      </c>
      <c r="D209" s="143">
        <v>19</v>
      </c>
      <c r="E209" s="143">
        <v>3</v>
      </c>
    </row>
    <row r="210" spans="1:5">
      <c r="A210" t="str">
        <f t="shared" si="3"/>
        <v>200069821_4</v>
      </c>
      <c r="B210" s="142" t="s">
        <v>1474</v>
      </c>
      <c r="C210" s="142" t="s">
        <v>146</v>
      </c>
      <c r="D210" s="143">
        <v>18</v>
      </c>
      <c r="E210" s="143">
        <v>4</v>
      </c>
    </row>
    <row r="211" spans="1:5">
      <c r="A211" t="str">
        <f t="shared" si="3"/>
        <v>200069821_5</v>
      </c>
      <c r="B211" s="142" t="s">
        <v>1474</v>
      </c>
      <c r="C211" s="142" t="s">
        <v>140</v>
      </c>
      <c r="D211" s="143">
        <v>18</v>
      </c>
      <c r="E211" s="143">
        <v>5</v>
      </c>
    </row>
    <row r="212" spans="1:5">
      <c r="A212" t="str">
        <f t="shared" si="3"/>
        <v>200069839_1</v>
      </c>
      <c r="B212" s="142" t="s">
        <v>1475</v>
      </c>
      <c r="C212" s="142" t="s">
        <v>138</v>
      </c>
      <c r="D212" s="143">
        <v>18</v>
      </c>
      <c r="E212" s="143">
        <v>1</v>
      </c>
    </row>
    <row r="213" spans="1:5">
      <c r="A213" t="str">
        <f t="shared" si="3"/>
        <v>200069839_2</v>
      </c>
      <c r="B213" s="142" t="s">
        <v>1475</v>
      </c>
      <c r="C213" s="142" t="s">
        <v>139</v>
      </c>
      <c r="D213" s="143">
        <v>16</v>
      </c>
      <c r="E213" s="143">
        <v>2</v>
      </c>
    </row>
    <row r="214" spans="1:5">
      <c r="A214" t="str">
        <f t="shared" si="3"/>
        <v>200069839_3</v>
      </c>
      <c r="B214" s="142" t="s">
        <v>1475</v>
      </c>
      <c r="C214" s="142" t="s">
        <v>146</v>
      </c>
      <c r="D214" s="143">
        <v>15</v>
      </c>
      <c r="E214" s="143">
        <v>3</v>
      </c>
    </row>
    <row r="215" spans="1:5">
      <c r="A215" t="str">
        <f t="shared" si="3"/>
        <v>200069839_4</v>
      </c>
      <c r="B215" s="142" t="s">
        <v>1475</v>
      </c>
      <c r="C215" s="142" t="s">
        <v>140</v>
      </c>
      <c r="D215" s="143">
        <v>5</v>
      </c>
      <c r="E215" s="143">
        <v>4</v>
      </c>
    </row>
    <row r="216" spans="1:5">
      <c r="A216" t="str">
        <f t="shared" si="3"/>
        <v>200069839_5</v>
      </c>
      <c r="B216" s="142" t="s">
        <v>1475</v>
      </c>
      <c r="C216" s="142" t="s">
        <v>141</v>
      </c>
      <c r="D216" s="143">
        <v>5</v>
      </c>
      <c r="E216" s="143">
        <v>5</v>
      </c>
    </row>
    <row r="217" spans="1:5">
      <c r="A217" t="str">
        <f t="shared" si="3"/>
        <v>200069847_1</v>
      </c>
      <c r="B217" s="142" t="s">
        <v>1476</v>
      </c>
      <c r="C217" s="142" t="s">
        <v>146</v>
      </c>
      <c r="D217" s="143">
        <v>10</v>
      </c>
      <c r="E217" s="143">
        <v>1</v>
      </c>
    </row>
    <row r="218" spans="1:5">
      <c r="A218" t="str">
        <f t="shared" si="3"/>
        <v>200069847_2</v>
      </c>
      <c r="B218" s="142" t="s">
        <v>1476</v>
      </c>
      <c r="C218" s="142" t="s">
        <v>138</v>
      </c>
      <c r="D218" s="143">
        <v>7</v>
      </c>
      <c r="E218" s="143">
        <v>2</v>
      </c>
    </row>
    <row r="219" spans="1:5">
      <c r="A219" t="str">
        <f t="shared" si="3"/>
        <v>200069847_3</v>
      </c>
      <c r="B219" s="142" t="s">
        <v>1476</v>
      </c>
      <c r="C219" s="142" t="s">
        <v>144</v>
      </c>
      <c r="D219" s="143">
        <v>4</v>
      </c>
      <c r="E219" s="143">
        <v>3</v>
      </c>
    </row>
    <row r="220" spans="1:5">
      <c r="A220" t="str">
        <f t="shared" si="3"/>
        <v>200069847_4</v>
      </c>
      <c r="B220" s="142" t="s">
        <v>1476</v>
      </c>
      <c r="C220" s="142" t="s">
        <v>139</v>
      </c>
      <c r="D220" s="143">
        <v>3</v>
      </c>
      <c r="E220" s="143">
        <v>4</v>
      </c>
    </row>
    <row r="221" spans="1:5">
      <c r="A221" t="str">
        <f t="shared" si="3"/>
        <v>200069847_5</v>
      </c>
      <c r="B221" s="142" t="s">
        <v>1476</v>
      </c>
      <c r="C221" s="142" t="s">
        <v>220</v>
      </c>
      <c r="D221" s="143">
        <v>2</v>
      </c>
      <c r="E221" s="143">
        <v>5</v>
      </c>
    </row>
    <row r="222" spans="1:5">
      <c r="A222" t="str">
        <f t="shared" si="3"/>
        <v>200070068_1</v>
      </c>
      <c r="B222" s="142" t="s">
        <v>1477</v>
      </c>
      <c r="C222" s="142" t="s">
        <v>139</v>
      </c>
      <c r="D222" s="143">
        <v>13</v>
      </c>
      <c r="E222" s="143">
        <v>1</v>
      </c>
    </row>
    <row r="223" spans="1:5">
      <c r="A223" t="str">
        <f t="shared" si="3"/>
        <v>200070068_2</v>
      </c>
      <c r="B223" s="142" t="s">
        <v>1477</v>
      </c>
      <c r="C223" s="142" t="s">
        <v>138</v>
      </c>
      <c r="D223" s="143">
        <v>12</v>
      </c>
      <c r="E223" s="143">
        <v>2</v>
      </c>
    </row>
    <row r="224" spans="1:5">
      <c r="A224" t="str">
        <f t="shared" si="3"/>
        <v>200070068_3</v>
      </c>
      <c r="B224" s="142" t="s">
        <v>1477</v>
      </c>
      <c r="C224" s="142" t="s">
        <v>140</v>
      </c>
      <c r="D224" s="143">
        <v>8</v>
      </c>
      <c r="E224" s="143">
        <v>3</v>
      </c>
    </row>
    <row r="225" spans="1:5">
      <c r="A225" t="str">
        <f t="shared" si="3"/>
        <v>200070068_4</v>
      </c>
      <c r="B225" s="142" t="s">
        <v>1477</v>
      </c>
      <c r="C225" s="142" t="s">
        <v>162</v>
      </c>
      <c r="D225" s="143">
        <v>7</v>
      </c>
      <c r="E225" s="143">
        <v>4</v>
      </c>
    </row>
    <row r="226" spans="1:5">
      <c r="A226" t="str">
        <f t="shared" si="3"/>
        <v>200070068_5</v>
      </c>
      <c r="B226" s="142" t="s">
        <v>1477</v>
      </c>
      <c r="C226" s="142" t="s">
        <v>156</v>
      </c>
      <c r="D226" s="143">
        <v>6</v>
      </c>
      <c r="E226" s="143">
        <v>5</v>
      </c>
    </row>
    <row r="227" spans="1:5">
      <c r="A227" t="str">
        <f t="shared" si="3"/>
        <v>200070142_1</v>
      </c>
      <c r="B227" s="142" t="s">
        <v>1478</v>
      </c>
      <c r="C227" s="142" t="s">
        <v>147</v>
      </c>
      <c r="D227" s="143">
        <v>8</v>
      </c>
      <c r="E227" s="143">
        <v>1</v>
      </c>
    </row>
    <row r="228" spans="1:5">
      <c r="A228" t="str">
        <f t="shared" si="3"/>
        <v>200070142_2</v>
      </c>
      <c r="B228" s="142" t="s">
        <v>1478</v>
      </c>
      <c r="C228" s="142" t="s">
        <v>146</v>
      </c>
      <c r="D228" s="143">
        <v>7</v>
      </c>
      <c r="E228" s="143">
        <v>2</v>
      </c>
    </row>
    <row r="229" spans="1:5">
      <c r="A229" t="str">
        <f t="shared" si="3"/>
        <v>200070142_3</v>
      </c>
      <c r="B229" s="142" t="s">
        <v>1478</v>
      </c>
      <c r="C229" s="142" t="s">
        <v>139</v>
      </c>
      <c r="D229" s="143">
        <v>6</v>
      </c>
      <c r="E229" s="143">
        <v>3</v>
      </c>
    </row>
    <row r="230" spans="1:5">
      <c r="A230" t="str">
        <f t="shared" si="3"/>
        <v>200070142_4</v>
      </c>
      <c r="B230" s="142" t="s">
        <v>1478</v>
      </c>
      <c r="C230" s="142" t="s">
        <v>138</v>
      </c>
      <c r="D230" s="143">
        <v>5</v>
      </c>
      <c r="E230" s="143">
        <v>4</v>
      </c>
    </row>
    <row r="231" spans="1:5">
      <c r="A231" t="str">
        <f t="shared" si="3"/>
        <v>200070142_5</v>
      </c>
      <c r="B231" s="142" t="s">
        <v>1478</v>
      </c>
      <c r="C231" s="142" t="s">
        <v>144</v>
      </c>
      <c r="D231" s="143">
        <v>4</v>
      </c>
      <c r="E231" s="143">
        <v>5</v>
      </c>
    </row>
    <row r="232" spans="1:5">
      <c r="A232" t="str">
        <f t="shared" si="3"/>
        <v>200070449_1</v>
      </c>
      <c r="B232" s="142" t="s">
        <v>1479</v>
      </c>
      <c r="C232" s="142" t="s">
        <v>146</v>
      </c>
      <c r="D232" s="143">
        <v>7</v>
      </c>
      <c r="E232" s="143">
        <v>1</v>
      </c>
    </row>
    <row r="233" spans="1:5">
      <c r="A233" t="str">
        <f t="shared" si="3"/>
        <v>200070449_2</v>
      </c>
      <c r="B233" s="142" t="s">
        <v>1479</v>
      </c>
      <c r="C233" s="142" t="s">
        <v>156</v>
      </c>
      <c r="D233" s="143">
        <v>7</v>
      </c>
      <c r="E233" s="143">
        <v>2</v>
      </c>
    </row>
    <row r="234" spans="1:5">
      <c r="A234" t="str">
        <f t="shared" si="3"/>
        <v>200070449_3</v>
      </c>
      <c r="B234" s="142" t="s">
        <v>1479</v>
      </c>
      <c r="C234" s="142" t="s">
        <v>148</v>
      </c>
      <c r="D234" s="143">
        <v>6</v>
      </c>
      <c r="E234" s="143">
        <v>3</v>
      </c>
    </row>
    <row r="235" spans="1:5">
      <c r="A235" t="str">
        <f t="shared" si="3"/>
        <v>200070449_4</v>
      </c>
      <c r="B235" s="142" t="s">
        <v>1479</v>
      </c>
      <c r="C235" s="142" t="s">
        <v>143</v>
      </c>
      <c r="D235" s="143">
        <v>6</v>
      </c>
      <c r="E235" s="143">
        <v>4</v>
      </c>
    </row>
    <row r="236" spans="1:5">
      <c r="A236" t="str">
        <f t="shared" si="3"/>
        <v>200070449_5</v>
      </c>
      <c r="B236" s="142" t="s">
        <v>1479</v>
      </c>
      <c r="C236" s="142" t="s">
        <v>144</v>
      </c>
      <c r="D236" s="143">
        <v>5</v>
      </c>
      <c r="E236" s="143">
        <v>5</v>
      </c>
    </row>
    <row r="237" spans="1:5">
      <c r="A237" t="str">
        <f t="shared" si="3"/>
        <v>200071454_1</v>
      </c>
      <c r="B237" s="142" t="s">
        <v>1480</v>
      </c>
      <c r="C237" s="142" t="s">
        <v>138</v>
      </c>
      <c r="D237" s="143">
        <v>91</v>
      </c>
      <c r="E237" s="143">
        <v>1</v>
      </c>
    </row>
    <row r="238" spans="1:5">
      <c r="A238" t="str">
        <f t="shared" si="3"/>
        <v>200071454_2</v>
      </c>
      <c r="B238" s="142" t="s">
        <v>1480</v>
      </c>
      <c r="C238" s="142" t="s">
        <v>147</v>
      </c>
      <c r="D238" s="143">
        <v>83</v>
      </c>
      <c r="E238" s="143">
        <v>2</v>
      </c>
    </row>
    <row r="239" spans="1:5">
      <c r="A239" t="str">
        <f t="shared" si="3"/>
        <v>200071454_3</v>
      </c>
      <c r="B239" s="142" t="s">
        <v>1480</v>
      </c>
      <c r="C239" s="142" t="s">
        <v>162</v>
      </c>
      <c r="D239" s="143">
        <v>64</v>
      </c>
      <c r="E239" s="143">
        <v>3</v>
      </c>
    </row>
    <row r="240" spans="1:5">
      <c r="A240" t="str">
        <f t="shared" si="3"/>
        <v>200071454_4</v>
      </c>
      <c r="B240" s="142" t="s">
        <v>1480</v>
      </c>
      <c r="C240" s="142" t="s">
        <v>140</v>
      </c>
      <c r="D240" s="143">
        <v>59</v>
      </c>
      <c r="E240" s="143">
        <v>4</v>
      </c>
    </row>
    <row r="241" spans="1:5">
      <c r="A241" t="str">
        <f t="shared" si="3"/>
        <v>200071454_5</v>
      </c>
      <c r="B241" s="142" t="s">
        <v>1480</v>
      </c>
      <c r="C241" s="142" t="s">
        <v>139</v>
      </c>
      <c r="D241" s="143">
        <v>58</v>
      </c>
      <c r="E241" s="143">
        <v>5</v>
      </c>
    </row>
    <row r="242" spans="1:5">
      <c r="A242" t="str">
        <f t="shared" si="3"/>
        <v>200071504_1</v>
      </c>
      <c r="B242" s="142" t="s">
        <v>1481</v>
      </c>
      <c r="C242" s="142" t="s">
        <v>162</v>
      </c>
      <c r="D242" s="143">
        <v>11</v>
      </c>
      <c r="E242" s="143">
        <v>1</v>
      </c>
    </row>
    <row r="243" spans="1:5">
      <c r="A243" t="str">
        <f t="shared" si="3"/>
        <v>200071504_2</v>
      </c>
      <c r="B243" s="142" t="s">
        <v>1481</v>
      </c>
      <c r="C243" s="142" t="s">
        <v>144</v>
      </c>
      <c r="D243" s="143">
        <v>3</v>
      </c>
      <c r="E243" s="143">
        <v>2</v>
      </c>
    </row>
    <row r="244" spans="1:5">
      <c r="A244" t="str">
        <f t="shared" si="3"/>
        <v>200071504_3</v>
      </c>
      <c r="B244" s="142" t="s">
        <v>1481</v>
      </c>
      <c r="C244" s="142" t="s">
        <v>214</v>
      </c>
      <c r="D244" s="143">
        <v>3</v>
      </c>
      <c r="E244" s="143">
        <v>3</v>
      </c>
    </row>
    <row r="245" spans="1:5">
      <c r="A245" t="str">
        <f t="shared" si="3"/>
        <v>200071504_4</v>
      </c>
      <c r="B245" s="142" t="s">
        <v>1481</v>
      </c>
      <c r="C245" s="142" t="s">
        <v>139</v>
      </c>
      <c r="D245" s="143">
        <v>3</v>
      </c>
      <c r="E245" s="143">
        <v>4</v>
      </c>
    </row>
    <row r="246" spans="1:5">
      <c r="A246" t="str">
        <f t="shared" si="3"/>
        <v>200071504_5</v>
      </c>
      <c r="B246" s="142" t="s">
        <v>1481</v>
      </c>
      <c r="C246" s="142" t="s">
        <v>148</v>
      </c>
      <c r="D246" s="143">
        <v>3</v>
      </c>
      <c r="E246" s="143">
        <v>5</v>
      </c>
    </row>
    <row r="247" spans="1:5">
      <c r="A247" t="str">
        <f t="shared" si="3"/>
        <v>200071520_1</v>
      </c>
      <c r="B247" s="142" t="s">
        <v>1482</v>
      </c>
      <c r="C247" s="142" t="s">
        <v>162</v>
      </c>
      <c r="D247" s="143">
        <v>10</v>
      </c>
      <c r="E247" s="143">
        <v>1</v>
      </c>
    </row>
    <row r="248" spans="1:5">
      <c r="A248" t="str">
        <f t="shared" si="3"/>
        <v>200071520_2</v>
      </c>
      <c r="B248" s="142" t="s">
        <v>1482</v>
      </c>
      <c r="C248" s="142" t="s">
        <v>139</v>
      </c>
      <c r="D248" s="143">
        <v>8</v>
      </c>
      <c r="E248" s="143">
        <v>2</v>
      </c>
    </row>
    <row r="249" spans="1:5">
      <c r="A249" t="str">
        <f t="shared" si="3"/>
        <v>200071520_3</v>
      </c>
      <c r="B249" s="142" t="s">
        <v>1482</v>
      </c>
      <c r="C249" s="142" t="s">
        <v>138</v>
      </c>
      <c r="D249" s="143">
        <v>7</v>
      </c>
      <c r="E249" s="143">
        <v>3</v>
      </c>
    </row>
    <row r="250" spans="1:5">
      <c r="A250" t="str">
        <f t="shared" si="3"/>
        <v>200071520_4</v>
      </c>
      <c r="B250" s="142" t="s">
        <v>1482</v>
      </c>
      <c r="C250" s="142" t="s">
        <v>146</v>
      </c>
      <c r="D250" s="143">
        <v>6</v>
      </c>
      <c r="E250" s="143">
        <v>4</v>
      </c>
    </row>
    <row r="251" spans="1:5">
      <c r="A251" t="str">
        <f t="shared" si="3"/>
        <v>200071520_5</v>
      </c>
      <c r="B251" s="142" t="s">
        <v>1482</v>
      </c>
      <c r="C251" s="142" t="s">
        <v>154</v>
      </c>
      <c r="D251" s="143">
        <v>5</v>
      </c>
      <c r="E251" s="143">
        <v>5</v>
      </c>
    </row>
    <row r="252" spans="1:5">
      <c r="A252" t="str">
        <f t="shared" si="3"/>
        <v>200071652_1</v>
      </c>
      <c r="B252" s="142" t="s">
        <v>1483</v>
      </c>
      <c r="C252" s="142" t="s">
        <v>146</v>
      </c>
      <c r="D252" s="143">
        <v>3</v>
      </c>
      <c r="E252" s="143">
        <v>1</v>
      </c>
    </row>
    <row r="253" spans="1:5">
      <c r="A253" t="str">
        <f t="shared" si="3"/>
        <v>200071652_2</v>
      </c>
      <c r="B253" s="142" t="s">
        <v>1483</v>
      </c>
      <c r="C253" s="142" t="s">
        <v>239</v>
      </c>
      <c r="D253" s="143">
        <v>1</v>
      </c>
      <c r="E253" s="143">
        <v>2</v>
      </c>
    </row>
    <row r="254" spans="1:5">
      <c r="A254" t="str">
        <f t="shared" si="3"/>
        <v>200071652_3</v>
      </c>
      <c r="B254" s="142" t="s">
        <v>1483</v>
      </c>
      <c r="C254" s="142" t="s">
        <v>198</v>
      </c>
      <c r="D254" s="143">
        <v>1</v>
      </c>
      <c r="E254" s="143">
        <v>3</v>
      </c>
    </row>
    <row r="255" spans="1:5">
      <c r="A255" t="str">
        <f t="shared" si="3"/>
        <v>200071652_4</v>
      </c>
      <c r="B255" s="142" t="s">
        <v>1483</v>
      </c>
      <c r="C255" s="142" t="s">
        <v>265</v>
      </c>
      <c r="D255" s="143">
        <v>1</v>
      </c>
      <c r="E255" s="143">
        <v>4</v>
      </c>
    </row>
    <row r="256" spans="1:5">
      <c r="A256" t="str">
        <f t="shared" si="3"/>
        <v>200071652_5</v>
      </c>
      <c r="B256" s="142" t="s">
        <v>1483</v>
      </c>
      <c r="C256" s="142" t="s">
        <v>145</v>
      </c>
      <c r="D256" s="143">
        <v>1</v>
      </c>
      <c r="E256" s="143">
        <v>5</v>
      </c>
    </row>
    <row r="257" spans="1:5">
      <c r="A257" t="str">
        <f t="shared" si="3"/>
        <v>200071843_1</v>
      </c>
      <c r="B257" s="142" t="s">
        <v>1484</v>
      </c>
      <c r="C257" s="142" t="s">
        <v>139</v>
      </c>
      <c r="D257" s="143">
        <v>19</v>
      </c>
      <c r="E257" s="143">
        <v>1</v>
      </c>
    </row>
    <row r="258" spans="1:5">
      <c r="A258" t="str">
        <f t="shared" si="3"/>
        <v>200071843_2</v>
      </c>
      <c r="B258" s="142" t="s">
        <v>1484</v>
      </c>
      <c r="C258" s="142" t="s">
        <v>146</v>
      </c>
      <c r="D258" s="143">
        <v>17</v>
      </c>
      <c r="E258" s="143">
        <v>2</v>
      </c>
    </row>
    <row r="259" spans="1:5">
      <c r="A259" t="str">
        <f t="shared" ref="A259:A322" si="4">B259&amp;"_"&amp;E259</f>
        <v>200071843_3</v>
      </c>
      <c r="B259" s="142" t="s">
        <v>1484</v>
      </c>
      <c r="C259" s="142" t="s">
        <v>162</v>
      </c>
      <c r="D259" s="143">
        <v>17</v>
      </c>
      <c r="E259" s="143">
        <v>3</v>
      </c>
    </row>
    <row r="260" spans="1:5">
      <c r="A260" t="str">
        <f t="shared" si="4"/>
        <v>200071843_4</v>
      </c>
      <c r="B260" s="142" t="s">
        <v>1484</v>
      </c>
      <c r="C260" s="142" t="s">
        <v>140</v>
      </c>
      <c r="D260" s="143">
        <v>15</v>
      </c>
      <c r="E260" s="143">
        <v>4</v>
      </c>
    </row>
    <row r="261" spans="1:5">
      <c r="A261" t="str">
        <f t="shared" si="4"/>
        <v>200071843_5</v>
      </c>
      <c r="B261" s="142" t="s">
        <v>1484</v>
      </c>
      <c r="C261" s="142" t="s">
        <v>147</v>
      </c>
      <c r="D261" s="143">
        <v>13</v>
      </c>
      <c r="E261" s="143">
        <v>5</v>
      </c>
    </row>
    <row r="262" spans="1:5">
      <c r="A262" t="str">
        <f t="shared" si="4"/>
        <v>200072312_1</v>
      </c>
      <c r="B262" s="142" t="s">
        <v>1485</v>
      </c>
      <c r="C262" s="142" t="s">
        <v>147</v>
      </c>
      <c r="D262" s="143">
        <v>33</v>
      </c>
      <c r="E262" s="143">
        <v>1</v>
      </c>
    </row>
    <row r="263" spans="1:5">
      <c r="A263" t="str">
        <f t="shared" si="4"/>
        <v>200072312_2</v>
      </c>
      <c r="B263" s="142" t="s">
        <v>1485</v>
      </c>
      <c r="C263" s="142" t="s">
        <v>138</v>
      </c>
      <c r="D263" s="143">
        <v>29</v>
      </c>
      <c r="E263" s="143">
        <v>2</v>
      </c>
    </row>
    <row r="264" spans="1:5">
      <c r="A264" t="str">
        <f t="shared" si="4"/>
        <v>200072312_3</v>
      </c>
      <c r="B264" s="142" t="s">
        <v>1485</v>
      </c>
      <c r="C264" s="142" t="s">
        <v>140</v>
      </c>
      <c r="D264" s="143">
        <v>28</v>
      </c>
      <c r="E264" s="143">
        <v>3</v>
      </c>
    </row>
    <row r="265" spans="1:5">
      <c r="A265" t="str">
        <f t="shared" si="4"/>
        <v>200072312_4</v>
      </c>
      <c r="B265" s="142" t="s">
        <v>1485</v>
      </c>
      <c r="C265" s="142" t="s">
        <v>162</v>
      </c>
      <c r="D265" s="143">
        <v>28</v>
      </c>
      <c r="E265" s="143">
        <v>4</v>
      </c>
    </row>
    <row r="266" spans="1:5">
      <c r="A266" t="str">
        <f t="shared" si="4"/>
        <v>200072312_5</v>
      </c>
      <c r="B266" s="142" t="s">
        <v>1485</v>
      </c>
      <c r="C266" s="142" t="s">
        <v>139</v>
      </c>
      <c r="D266" s="143">
        <v>27</v>
      </c>
      <c r="E266" s="143">
        <v>5</v>
      </c>
    </row>
    <row r="267" spans="1:5">
      <c r="A267" t="str">
        <f t="shared" si="4"/>
        <v>200072676_1</v>
      </c>
      <c r="B267" s="142" t="s">
        <v>1537</v>
      </c>
      <c r="C267" s="142" t="s">
        <v>138</v>
      </c>
      <c r="D267" s="143">
        <v>20</v>
      </c>
      <c r="E267" s="143">
        <v>1</v>
      </c>
    </row>
    <row r="268" spans="1:5">
      <c r="A268" t="str">
        <f t="shared" si="4"/>
        <v>200072676_2</v>
      </c>
      <c r="B268" s="142" t="s">
        <v>1537</v>
      </c>
      <c r="C268" s="142" t="s">
        <v>139</v>
      </c>
      <c r="D268" s="143">
        <v>15</v>
      </c>
      <c r="E268" s="143">
        <v>2</v>
      </c>
    </row>
    <row r="269" spans="1:5">
      <c r="A269" t="str">
        <f t="shared" si="4"/>
        <v>200072676_3</v>
      </c>
      <c r="B269" s="142" t="s">
        <v>1537</v>
      </c>
      <c r="C269" s="142" t="s">
        <v>146</v>
      </c>
      <c r="D269" s="143">
        <v>13</v>
      </c>
      <c r="E269" s="143">
        <v>3</v>
      </c>
    </row>
    <row r="270" spans="1:5">
      <c r="A270" t="str">
        <f t="shared" si="4"/>
        <v>200072676_4</v>
      </c>
      <c r="B270" s="142" t="s">
        <v>1537</v>
      </c>
      <c r="C270" s="142" t="s">
        <v>140</v>
      </c>
      <c r="D270" s="143">
        <v>13</v>
      </c>
      <c r="E270" s="143">
        <v>4</v>
      </c>
    </row>
    <row r="271" spans="1:5">
      <c r="A271" t="str">
        <f t="shared" si="4"/>
        <v>200072676_5</v>
      </c>
      <c r="B271" s="142" t="s">
        <v>1537</v>
      </c>
      <c r="C271" s="142" t="s">
        <v>162</v>
      </c>
      <c r="D271" s="143">
        <v>10</v>
      </c>
      <c r="E271" s="143">
        <v>5</v>
      </c>
    </row>
    <row r="272" spans="1:5">
      <c r="A272" t="str">
        <f t="shared" si="4"/>
        <v>200084952_1</v>
      </c>
      <c r="B272" s="142" t="s">
        <v>1486</v>
      </c>
      <c r="C272" s="142" t="s">
        <v>138</v>
      </c>
      <c r="D272" s="143">
        <v>400</v>
      </c>
      <c r="E272" s="143">
        <v>1</v>
      </c>
    </row>
    <row r="273" spans="1:5">
      <c r="A273" t="str">
        <f t="shared" si="4"/>
        <v>200084952_2</v>
      </c>
      <c r="B273" s="142" t="s">
        <v>1486</v>
      </c>
      <c r="C273" s="142" t="s">
        <v>140</v>
      </c>
      <c r="D273" s="143">
        <v>190</v>
      </c>
      <c r="E273" s="143">
        <v>2</v>
      </c>
    </row>
    <row r="274" spans="1:5">
      <c r="A274" t="str">
        <f t="shared" si="4"/>
        <v>200084952_3</v>
      </c>
      <c r="B274" s="142" t="s">
        <v>1486</v>
      </c>
      <c r="C274" s="142" t="s">
        <v>143</v>
      </c>
      <c r="D274" s="143">
        <v>172</v>
      </c>
      <c r="E274" s="143">
        <v>3</v>
      </c>
    </row>
    <row r="275" spans="1:5">
      <c r="A275" t="str">
        <f t="shared" si="4"/>
        <v>200084952_4</v>
      </c>
      <c r="B275" s="142" t="s">
        <v>1486</v>
      </c>
      <c r="C275" s="142" t="s">
        <v>139</v>
      </c>
      <c r="D275" s="143">
        <v>142</v>
      </c>
      <c r="E275" s="143">
        <v>4</v>
      </c>
    </row>
    <row r="276" spans="1:5">
      <c r="A276" t="str">
        <f t="shared" si="4"/>
        <v>200084952_5</v>
      </c>
      <c r="B276" s="142" t="s">
        <v>1486</v>
      </c>
      <c r="C276" s="142" t="s">
        <v>144</v>
      </c>
      <c r="D276" s="143">
        <v>126</v>
      </c>
      <c r="E276" s="143">
        <v>5</v>
      </c>
    </row>
    <row r="277" spans="1:5">
      <c r="A277" t="str">
        <f t="shared" si="4"/>
        <v>241400415_1</v>
      </c>
      <c r="B277" s="142" t="s">
        <v>1487</v>
      </c>
      <c r="C277" s="142" t="s">
        <v>138</v>
      </c>
      <c r="D277" s="143">
        <v>11</v>
      </c>
      <c r="E277" s="143">
        <v>1</v>
      </c>
    </row>
    <row r="278" spans="1:5">
      <c r="A278" t="str">
        <f t="shared" si="4"/>
        <v>241400415_2</v>
      </c>
      <c r="B278" s="142" t="s">
        <v>1487</v>
      </c>
      <c r="C278" s="142" t="s">
        <v>146</v>
      </c>
      <c r="D278" s="143">
        <v>10</v>
      </c>
      <c r="E278" s="143">
        <v>2</v>
      </c>
    </row>
    <row r="279" spans="1:5">
      <c r="A279" t="str">
        <f t="shared" si="4"/>
        <v>241400415_3</v>
      </c>
      <c r="B279" s="142" t="s">
        <v>1487</v>
      </c>
      <c r="C279" s="142" t="s">
        <v>139</v>
      </c>
      <c r="D279" s="143">
        <v>9</v>
      </c>
      <c r="E279" s="143">
        <v>3</v>
      </c>
    </row>
    <row r="280" spans="1:5">
      <c r="A280" t="str">
        <f t="shared" si="4"/>
        <v>241400415_4</v>
      </c>
      <c r="B280" s="142" t="s">
        <v>1487</v>
      </c>
      <c r="C280" s="142" t="s">
        <v>144</v>
      </c>
      <c r="D280" s="143">
        <v>8</v>
      </c>
      <c r="E280" s="143">
        <v>4</v>
      </c>
    </row>
    <row r="281" spans="1:5">
      <c r="A281" t="str">
        <f t="shared" si="4"/>
        <v>241400415_5</v>
      </c>
      <c r="B281" s="142" t="s">
        <v>1487</v>
      </c>
      <c r="C281" s="142" t="s">
        <v>152</v>
      </c>
      <c r="D281" s="143">
        <v>7</v>
      </c>
      <c r="E281" s="143">
        <v>5</v>
      </c>
    </row>
    <row r="282" spans="1:5">
      <c r="A282" t="str">
        <f t="shared" si="4"/>
        <v>241400514_1</v>
      </c>
      <c r="B282" s="142" t="s">
        <v>1488</v>
      </c>
      <c r="C282" s="142" t="s">
        <v>146</v>
      </c>
      <c r="D282" s="143">
        <v>22</v>
      </c>
      <c r="E282" s="143">
        <v>1</v>
      </c>
    </row>
    <row r="283" spans="1:5">
      <c r="A283" t="str">
        <f t="shared" si="4"/>
        <v>241400514_2</v>
      </c>
      <c r="B283" s="142" t="s">
        <v>1488</v>
      </c>
      <c r="C283" s="142" t="s">
        <v>138</v>
      </c>
      <c r="D283" s="143">
        <v>12</v>
      </c>
      <c r="E283" s="143">
        <v>2</v>
      </c>
    </row>
    <row r="284" spans="1:5">
      <c r="A284" t="str">
        <f t="shared" si="4"/>
        <v>241400514_3</v>
      </c>
      <c r="B284" s="142" t="s">
        <v>1488</v>
      </c>
      <c r="C284" s="142" t="s">
        <v>145</v>
      </c>
      <c r="D284" s="143">
        <v>11</v>
      </c>
      <c r="E284" s="143">
        <v>3</v>
      </c>
    </row>
    <row r="285" spans="1:5">
      <c r="A285" t="str">
        <f t="shared" si="4"/>
        <v>241400514_4</v>
      </c>
      <c r="B285" s="142" t="s">
        <v>1488</v>
      </c>
      <c r="C285" s="142" t="s">
        <v>139</v>
      </c>
      <c r="D285" s="143">
        <v>10</v>
      </c>
      <c r="E285" s="143">
        <v>4</v>
      </c>
    </row>
    <row r="286" spans="1:5">
      <c r="A286" t="str">
        <f t="shared" si="4"/>
        <v>241400514_5</v>
      </c>
      <c r="B286" s="142" t="s">
        <v>1488</v>
      </c>
      <c r="C286" s="142" t="s">
        <v>140</v>
      </c>
      <c r="D286" s="143">
        <v>9</v>
      </c>
      <c r="E286" s="143">
        <v>5</v>
      </c>
    </row>
    <row r="287" spans="1:5">
      <c r="A287" t="str">
        <f t="shared" si="4"/>
        <v>241400555_1</v>
      </c>
      <c r="B287" s="142" t="s">
        <v>1489</v>
      </c>
      <c r="C287" s="142" t="s">
        <v>138</v>
      </c>
      <c r="D287" s="143">
        <v>15</v>
      </c>
      <c r="E287" s="143">
        <v>1</v>
      </c>
    </row>
    <row r="288" spans="1:5">
      <c r="A288" t="str">
        <f t="shared" si="4"/>
        <v>241400555_2</v>
      </c>
      <c r="B288" s="142" t="s">
        <v>1489</v>
      </c>
      <c r="C288" s="142" t="s">
        <v>146</v>
      </c>
      <c r="D288" s="143">
        <v>11</v>
      </c>
      <c r="E288" s="143">
        <v>2</v>
      </c>
    </row>
    <row r="289" spans="1:5">
      <c r="A289" t="str">
        <f t="shared" si="4"/>
        <v>241400555_3</v>
      </c>
      <c r="B289" s="142" t="s">
        <v>1489</v>
      </c>
      <c r="C289" s="142" t="s">
        <v>139</v>
      </c>
      <c r="D289" s="143">
        <v>9</v>
      </c>
      <c r="E289" s="143">
        <v>3</v>
      </c>
    </row>
    <row r="290" spans="1:5">
      <c r="A290" t="str">
        <f t="shared" si="4"/>
        <v>241400555_4</v>
      </c>
      <c r="B290" s="142" t="s">
        <v>1489</v>
      </c>
      <c r="C290" s="142" t="s">
        <v>220</v>
      </c>
      <c r="D290" s="143">
        <v>5</v>
      </c>
      <c r="E290" s="143">
        <v>4</v>
      </c>
    </row>
    <row r="291" spans="1:5">
      <c r="A291" t="str">
        <f t="shared" si="4"/>
        <v>241400555_5</v>
      </c>
      <c r="B291" s="142" t="s">
        <v>1489</v>
      </c>
      <c r="C291" s="142" t="s">
        <v>153</v>
      </c>
      <c r="D291" s="143">
        <v>5</v>
      </c>
      <c r="E291" s="143">
        <v>5</v>
      </c>
    </row>
    <row r="292" spans="1:5">
      <c r="A292" t="str">
        <f t="shared" si="4"/>
        <v>241400860_1</v>
      </c>
      <c r="B292" s="142" t="s">
        <v>1490</v>
      </c>
      <c r="C292" s="142" t="s">
        <v>146</v>
      </c>
      <c r="D292" s="143">
        <v>8</v>
      </c>
      <c r="E292" s="143">
        <v>1</v>
      </c>
    </row>
    <row r="293" spans="1:5">
      <c r="A293" t="str">
        <f t="shared" si="4"/>
        <v>241400860_2</v>
      </c>
      <c r="B293" s="142" t="s">
        <v>1490</v>
      </c>
      <c r="C293" s="142" t="s">
        <v>144</v>
      </c>
      <c r="D293" s="143">
        <v>5</v>
      </c>
      <c r="E293" s="143">
        <v>2</v>
      </c>
    </row>
    <row r="294" spans="1:5">
      <c r="A294" t="str">
        <f t="shared" si="4"/>
        <v>241400860_3</v>
      </c>
      <c r="B294" s="142" t="s">
        <v>1490</v>
      </c>
      <c r="C294" s="142" t="s">
        <v>154</v>
      </c>
      <c r="D294" s="143">
        <v>4</v>
      </c>
      <c r="E294" s="143">
        <v>3</v>
      </c>
    </row>
    <row r="295" spans="1:5">
      <c r="A295" t="str">
        <f t="shared" si="4"/>
        <v>241400860_4</v>
      </c>
      <c r="B295" s="142" t="s">
        <v>1490</v>
      </c>
      <c r="C295" s="142" t="s">
        <v>141</v>
      </c>
      <c r="D295" s="143">
        <v>4</v>
      </c>
      <c r="E295" s="143">
        <v>4</v>
      </c>
    </row>
    <row r="296" spans="1:5">
      <c r="A296" t="str">
        <f t="shared" si="4"/>
        <v>241400860_5</v>
      </c>
      <c r="B296" s="142" t="s">
        <v>1490</v>
      </c>
      <c r="C296" s="142" t="s">
        <v>138</v>
      </c>
      <c r="D296" s="143">
        <v>4</v>
      </c>
      <c r="E296" s="143">
        <v>5</v>
      </c>
    </row>
    <row r="297" spans="1:5">
      <c r="A297" t="str">
        <f t="shared" si="4"/>
        <v>241400878_1</v>
      </c>
      <c r="B297" s="142" t="s">
        <v>1491</v>
      </c>
      <c r="C297" s="142" t="s">
        <v>152</v>
      </c>
      <c r="D297" s="143">
        <v>3</v>
      </c>
      <c r="E297" s="143">
        <v>1</v>
      </c>
    </row>
    <row r="298" spans="1:5">
      <c r="A298" t="str">
        <f t="shared" si="4"/>
        <v>241400878_2</v>
      </c>
      <c r="B298" s="142" t="s">
        <v>1491</v>
      </c>
      <c r="C298" s="142" t="s">
        <v>231</v>
      </c>
      <c r="D298" s="143">
        <v>2</v>
      </c>
      <c r="E298" s="143">
        <v>2</v>
      </c>
    </row>
    <row r="299" spans="1:5">
      <c r="A299" t="str">
        <f t="shared" si="4"/>
        <v>241400878_3</v>
      </c>
      <c r="B299" s="142" t="s">
        <v>1491</v>
      </c>
      <c r="C299" s="142" t="s">
        <v>219</v>
      </c>
      <c r="D299" s="143">
        <v>2</v>
      </c>
      <c r="E299" s="143">
        <v>3</v>
      </c>
    </row>
    <row r="300" spans="1:5">
      <c r="A300" t="str">
        <f t="shared" si="4"/>
        <v>241400878_4</v>
      </c>
      <c r="B300" s="142" t="s">
        <v>1491</v>
      </c>
      <c r="C300" s="142" t="s">
        <v>178</v>
      </c>
      <c r="D300" s="143">
        <v>2</v>
      </c>
      <c r="E300" s="143">
        <v>4</v>
      </c>
    </row>
    <row r="301" spans="1:5">
      <c r="A301" t="str">
        <f t="shared" si="4"/>
        <v>241400878_5</v>
      </c>
      <c r="B301" s="142" t="s">
        <v>1491</v>
      </c>
      <c r="C301" s="142" t="s">
        <v>140</v>
      </c>
      <c r="D301" s="143">
        <v>2</v>
      </c>
      <c r="E301" s="143">
        <v>5</v>
      </c>
    </row>
    <row r="302" spans="1:5">
      <c r="A302" t="str">
        <f t="shared" si="4"/>
        <v>242700276_1</v>
      </c>
      <c r="B302" s="142" t="s">
        <v>1492</v>
      </c>
      <c r="C302" s="142" t="s">
        <v>139</v>
      </c>
      <c r="D302" s="143">
        <v>7</v>
      </c>
      <c r="E302" s="143">
        <v>1</v>
      </c>
    </row>
    <row r="303" spans="1:5">
      <c r="A303" t="str">
        <f t="shared" si="4"/>
        <v>242700276_2</v>
      </c>
      <c r="B303" s="142" t="s">
        <v>1492</v>
      </c>
      <c r="C303" s="142" t="s">
        <v>146</v>
      </c>
      <c r="D303" s="143">
        <v>6</v>
      </c>
      <c r="E303" s="143">
        <v>2</v>
      </c>
    </row>
    <row r="304" spans="1:5">
      <c r="A304" t="str">
        <f t="shared" si="4"/>
        <v>242700276_3</v>
      </c>
      <c r="B304" s="142" t="s">
        <v>1492</v>
      </c>
      <c r="C304" s="142" t="s">
        <v>162</v>
      </c>
      <c r="D304" s="143">
        <v>6</v>
      </c>
      <c r="E304" s="143">
        <v>3</v>
      </c>
    </row>
    <row r="305" spans="1:5">
      <c r="A305" t="str">
        <f t="shared" si="4"/>
        <v>242700276_4</v>
      </c>
      <c r="B305" s="142" t="s">
        <v>1492</v>
      </c>
      <c r="C305" s="142" t="s">
        <v>140</v>
      </c>
      <c r="D305" s="143">
        <v>5</v>
      </c>
      <c r="E305" s="143">
        <v>4</v>
      </c>
    </row>
    <row r="306" spans="1:5">
      <c r="A306" t="str">
        <f t="shared" si="4"/>
        <v>242700276_5</v>
      </c>
      <c r="B306" s="142" t="s">
        <v>1492</v>
      </c>
      <c r="C306" s="142" t="s">
        <v>138</v>
      </c>
      <c r="D306" s="143">
        <v>5</v>
      </c>
      <c r="E306" s="143">
        <v>5</v>
      </c>
    </row>
    <row r="307" spans="1:5">
      <c r="A307" t="str">
        <f t="shared" si="4"/>
        <v>242700607_1</v>
      </c>
      <c r="B307" s="142" t="s">
        <v>1493</v>
      </c>
      <c r="C307" s="142" t="s">
        <v>148</v>
      </c>
      <c r="D307" s="143">
        <v>6</v>
      </c>
      <c r="E307" s="143">
        <v>1</v>
      </c>
    </row>
    <row r="308" spans="1:5">
      <c r="A308" t="str">
        <f t="shared" si="4"/>
        <v>242700607_2</v>
      </c>
      <c r="B308" s="142" t="s">
        <v>1493</v>
      </c>
      <c r="C308" s="142" t="s">
        <v>146</v>
      </c>
      <c r="D308" s="143">
        <v>5</v>
      </c>
      <c r="E308" s="143">
        <v>2</v>
      </c>
    </row>
    <row r="309" spans="1:5">
      <c r="A309" t="str">
        <f t="shared" si="4"/>
        <v>242700607_3</v>
      </c>
      <c r="B309" s="142" t="s">
        <v>1493</v>
      </c>
      <c r="C309" s="142" t="s">
        <v>162</v>
      </c>
      <c r="D309" s="143">
        <v>5</v>
      </c>
      <c r="E309" s="143">
        <v>3</v>
      </c>
    </row>
    <row r="310" spans="1:5">
      <c r="A310" t="str">
        <f t="shared" si="4"/>
        <v>242700607_4</v>
      </c>
      <c r="B310" s="142" t="s">
        <v>1493</v>
      </c>
      <c r="C310" s="142" t="s">
        <v>139</v>
      </c>
      <c r="D310" s="143">
        <v>5</v>
      </c>
      <c r="E310" s="143">
        <v>4</v>
      </c>
    </row>
    <row r="311" spans="1:5">
      <c r="A311" t="str">
        <f t="shared" si="4"/>
        <v>242700607_5</v>
      </c>
      <c r="B311" s="142" t="s">
        <v>1493</v>
      </c>
      <c r="C311" s="142" t="s">
        <v>154</v>
      </c>
      <c r="D311" s="143">
        <v>4</v>
      </c>
      <c r="E311" s="143">
        <v>5</v>
      </c>
    </row>
    <row r="312" spans="1:5">
      <c r="A312" t="str">
        <f t="shared" si="4"/>
        <v>246100390_1</v>
      </c>
      <c r="B312" s="142" t="s">
        <v>1494</v>
      </c>
      <c r="C312" s="142" t="s">
        <v>138</v>
      </c>
      <c r="D312" s="143">
        <v>3</v>
      </c>
      <c r="E312" s="143">
        <v>1</v>
      </c>
    </row>
    <row r="313" spans="1:5">
      <c r="A313" t="str">
        <f t="shared" si="4"/>
        <v>246100390_2</v>
      </c>
      <c r="B313" s="142" t="s">
        <v>1494</v>
      </c>
      <c r="C313" s="142" t="s">
        <v>146</v>
      </c>
      <c r="D313" s="143">
        <v>2</v>
      </c>
      <c r="E313" s="143">
        <v>2</v>
      </c>
    </row>
    <row r="314" spans="1:5">
      <c r="A314" t="str">
        <f t="shared" si="4"/>
        <v>246100390_3</v>
      </c>
      <c r="B314" s="142" t="s">
        <v>1494</v>
      </c>
      <c r="C314" s="142" t="s">
        <v>139</v>
      </c>
      <c r="D314" s="143">
        <v>2</v>
      </c>
      <c r="E314" s="143">
        <v>3</v>
      </c>
    </row>
    <row r="315" spans="1:5">
      <c r="A315" t="str">
        <f t="shared" si="4"/>
        <v>246100390_4</v>
      </c>
      <c r="B315" s="142" t="s">
        <v>1494</v>
      </c>
      <c r="C315" s="142" t="s">
        <v>577</v>
      </c>
      <c r="D315" s="143">
        <v>1</v>
      </c>
      <c r="E315" s="143">
        <v>4</v>
      </c>
    </row>
    <row r="316" spans="1:5">
      <c r="A316" t="str">
        <f t="shared" si="4"/>
        <v>246100390_5</v>
      </c>
      <c r="B316" s="142" t="s">
        <v>1494</v>
      </c>
      <c r="C316" s="142" t="s">
        <v>439</v>
      </c>
      <c r="D316" s="143">
        <v>1</v>
      </c>
      <c r="E316" s="143">
        <v>5</v>
      </c>
    </row>
    <row r="317" spans="1:5">
      <c r="A317" t="str">
        <f t="shared" si="4"/>
        <v>246100663_1</v>
      </c>
      <c r="B317" s="142" t="s">
        <v>1495</v>
      </c>
      <c r="C317" s="142" t="s">
        <v>138</v>
      </c>
      <c r="D317" s="143">
        <v>63</v>
      </c>
      <c r="E317" s="143">
        <v>1</v>
      </c>
    </row>
    <row r="318" spans="1:5">
      <c r="A318" t="str">
        <f t="shared" si="4"/>
        <v>246100663_2</v>
      </c>
      <c r="B318" s="142" t="s">
        <v>1495</v>
      </c>
      <c r="C318" s="142" t="s">
        <v>140</v>
      </c>
      <c r="D318" s="143">
        <v>44</v>
      </c>
      <c r="E318" s="143">
        <v>2</v>
      </c>
    </row>
    <row r="319" spans="1:5">
      <c r="A319" t="str">
        <f t="shared" si="4"/>
        <v>246100663_3</v>
      </c>
      <c r="B319" s="142" t="s">
        <v>1495</v>
      </c>
      <c r="C319" s="142" t="s">
        <v>139</v>
      </c>
      <c r="D319" s="143">
        <v>38</v>
      </c>
      <c r="E319" s="143">
        <v>3</v>
      </c>
    </row>
    <row r="320" spans="1:5">
      <c r="A320" t="str">
        <f t="shared" si="4"/>
        <v>246100663_4</v>
      </c>
      <c r="B320" s="142" t="s">
        <v>1495</v>
      </c>
      <c r="C320" s="142" t="s">
        <v>146</v>
      </c>
      <c r="D320" s="143">
        <v>33</v>
      </c>
      <c r="E320" s="143">
        <v>4</v>
      </c>
    </row>
    <row r="321" spans="1:5">
      <c r="A321" t="str">
        <f t="shared" si="4"/>
        <v>246100663_5</v>
      </c>
      <c r="B321" s="142" t="s">
        <v>1495</v>
      </c>
      <c r="C321" s="142" t="s">
        <v>142</v>
      </c>
      <c r="D321" s="143">
        <v>25</v>
      </c>
      <c r="E321" s="143">
        <v>5</v>
      </c>
    </row>
    <row r="322" spans="1:5">
      <c r="A322" t="str">
        <f t="shared" si="4"/>
        <v>247600505_1</v>
      </c>
      <c r="B322" s="142" t="s">
        <v>1496</v>
      </c>
      <c r="C322" s="142" t="s">
        <v>220</v>
      </c>
      <c r="D322" s="143">
        <v>2</v>
      </c>
      <c r="E322" s="143">
        <v>1</v>
      </c>
    </row>
    <row r="323" spans="1:5">
      <c r="A323" t="str">
        <f t="shared" ref="A323:A386" si="5">B323&amp;"_"&amp;E323</f>
        <v>247600505_2</v>
      </c>
      <c r="B323" s="142" t="s">
        <v>1496</v>
      </c>
      <c r="C323" s="142" t="s">
        <v>140</v>
      </c>
      <c r="D323" s="143">
        <v>2</v>
      </c>
      <c r="E323" s="143">
        <v>2</v>
      </c>
    </row>
    <row r="324" spans="1:5">
      <c r="A324" t="str">
        <f t="shared" si="5"/>
        <v>247600505_3</v>
      </c>
      <c r="B324" s="142" t="s">
        <v>1496</v>
      </c>
      <c r="C324" s="142" t="s">
        <v>156</v>
      </c>
      <c r="D324" s="143">
        <v>2</v>
      </c>
      <c r="E324" s="143">
        <v>3</v>
      </c>
    </row>
    <row r="325" spans="1:5">
      <c r="A325" t="str">
        <f t="shared" si="5"/>
        <v>247600505_4</v>
      </c>
      <c r="B325" s="142" t="s">
        <v>1496</v>
      </c>
      <c r="C325" s="142" t="s">
        <v>139</v>
      </c>
      <c r="D325" s="143">
        <v>2</v>
      </c>
      <c r="E325" s="143">
        <v>4</v>
      </c>
    </row>
    <row r="326" spans="1:5">
      <c r="A326" t="str">
        <f t="shared" si="5"/>
        <v>247600505_5</v>
      </c>
      <c r="B326" s="142" t="s">
        <v>1496</v>
      </c>
      <c r="C326" s="142" t="s">
        <v>164</v>
      </c>
      <c r="D326" s="143">
        <v>2</v>
      </c>
      <c r="E326" s="143">
        <v>5</v>
      </c>
    </row>
    <row r="327" spans="1:5">
      <c r="A327" t="str">
        <f t="shared" si="5"/>
        <v>247600588_1</v>
      </c>
      <c r="B327" s="142" t="s">
        <v>1497</v>
      </c>
      <c r="C327" s="142" t="s">
        <v>138</v>
      </c>
      <c r="D327" s="143">
        <v>31</v>
      </c>
      <c r="E327" s="143">
        <v>1</v>
      </c>
    </row>
    <row r="328" spans="1:5">
      <c r="A328" t="str">
        <f t="shared" si="5"/>
        <v>247600588_2</v>
      </c>
      <c r="B328" s="142" t="s">
        <v>1497</v>
      </c>
      <c r="C328" s="142" t="s">
        <v>139</v>
      </c>
      <c r="D328" s="143">
        <v>17</v>
      </c>
      <c r="E328" s="143">
        <v>2</v>
      </c>
    </row>
    <row r="329" spans="1:5">
      <c r="A329" t="str">
        <f t="shared" si="5"/>
        <v>247600588_3</v>
      </c>
      <c r="B329" s="142" t="s">
        <v>1497</v>
      </c>
      <c r="C329" s="142" t="s">
        <v>140</v>
      </c>
      <c r="D329" s="143">
        <v>12</v>
      </c>
      <c r="E329" s="143">
        <v>3</v>
      </c>
    </row>
    <row r="330" spans="1:5">
      <c r="A330" t="str">
        <f t="shared" si="5"/>
        <v>247600588_4</v>
      </c>
      <c r="B330" s="142" t="s">
        <v>1497</v>
      </c>
      <c r="C330" s="142" t="s">
        <v>162</v>
      </c>
      <c r="D330" s="143">
        <v>11</v>
      </c>
      <c r="E330" s="143">
        <v>4</v>
      </c>
    </row>
    <row r="331" spans="1:5">
      <c r="A331" t="str">
        <f t="shared" si="5"/>
        <v>247600588_5</v>
      </c>
      <c r="B331" s="142" t="s">
        <v>1497</v>
      </c>
      <c r="C331" s="142" t="s">
        <v>146</v>
      </c>
      <c r="D331" s="143">
        <v>10</v>
      </c>
      <c r="E331" s="143">
        <v>5</v>
      </c>
    </row>
    <row r="332" spans="1:5">
      <c r="A332" t="str">
        <f t="shared" si="5"/>
        <v>247600604_1</v>
      </c>
      <c r="B332" s="142" t="s">
        <v>1498</v>
      </c>
      <c r="C332" s="142" t="s">
        <v>144</v>
      </c>
      <c r="D332" s="143">
        <v>3</v>
      </c>
      <c r="E332" s="143">
        <v>1</v>
      </c>
    </row>
    <row r="333" spans="1:5">
      <c r="A333" t="str">
        <f t="shared" si="5"/>
        <v>247600604_2</v>
      </c>
      <c r="B333" s="142" t="s">
        <v>1498</v>
      </c>
      <c r="C333" s="142" t="s">
        <v>154</v>
      </c>
      <c r="D333" s="143">
        <v>3</v>
      </c>
      <c r="E333" s="143">
        <v>2</v>
      </c>
    </row>
    <row r="334" spans="1:5">
      <c r="A334" t="str">
        <f t="shared" si="5"/>
        <v>247600604_3</v>
      </c>
      <c r="B334" s="142" t="s">
        <v>1498</v>
      </c>
      <c r="C334" s="142" t="s">
        <v>146</v>
      </c>
      <c r="D334" s="143">
        <v>2</v>
      </c>
      <c r="E334" s="143">
        <v>3</v>
      </c>
    </row>
    <row r="335" spans="1:5">
      <c r="A335" t="str">
        <f t="shared" si="5"/>
        <v>247600604_4</v>
      </c>
      <c r="B335" s="142" t="s">
        <v>1498</v>
      </c>
      <c r="C335" s="142" t="s">
        <v>150</v>
      </c>
      <c r="D335" s="143">
        <v>2</v>
      </c>
      <c r="E335" s="143">
        <v>4</v>
      </c>
    </row>
    <row r="336" spans="1:5">
      <c r="A336" t="str">
        <f t="shared" si="5"/>
        <v>247600604_5</v>
      </c>
      <c r="B336" s="142" t="s">
        <v>1498</v>
      </c>
      <c r="C336" s="142" t="s">
        <v>157</v>
      </c>
      <c r="D336" s="143">
        <v>2</v>
      </c>
      <c r="E336" s="143">
        <v>5</v>
      </c>
    </row>
    <row r="337" spans="1:5">
      <c r="A337" t="str">
        <f t="shared" si="5"/>
        <v>247600620_1</v>
      </c>
      <c r="B337" s="142" t="s">
        <v>1499</v>
      </c>
      <c r="C337" s="142" t="s">
        <v>138</v>
      </c>
      <c r="D337" s="143">
        <v>17</v>
      </c>
      <c r="E337" s="143">
        <v>1</v>
      </c>
    </row>
    <row r="338" spans="1:5">
      <c r="A338" t="str">
        <f t="shared" si="5"/>
        <v>247600620_2</v>
      </c>
      <c r="B338" s="142" t="s">
        <v>1499</v>
      </c>
      <c r="C338" s="142" t="s">
        <v>146</v>
      </c>
      <c r="D338" s="143">
        <v>10</v>
      </c>
      <c r="E338" s="143">
        <v>2</v>
      </c>
    </row>
    <row r="339" spans="1:5">
      <c r="A339" t="str">
        <f t="shared" si="5"/>
        <v>247600620_3</v>
      </c>
      <c r="B339" s="142" t="s">
        <v>1499</v>
      </c>
      <c r="C339" s="142" t="s">
        <v>139</v>
      </c>
      <c r="D339" s="143">
        <v>8</v>
      </c>
      <c r="E339" s="143">
        <v>3</v>
      </c>
    </row>
    <row r="340" spans="1:5">
      <c r="A340" t="str">
        <f t="shared" si="5"/>
        <v>247600620_4</v>
      </c>
      <c r="B340" s="142" t="s">
        <v>1499</v>
      </c>
      <c r="C340" s="142" t="s">
        <v>140</v>
      </c>
      <c r="D340" s="143">
        <v>6</v>
      </c>
      <c r="E340" s="143">
        <v>4</v>
      </c>
    </row>
    <row r="341" spans="1:5">
      <c r="A341" t="str">
        <f t="shared" si="5"/>
        <v>247600620_5</v>
      </c>
      <c r="B341" s="142" t="s">
        <v>1499</v>
      </c>
      <c r="C341" s="142" t="s">
        <v>152</v>
      </c>
      <c r="D341" s="143">
        <v>5</v>
      </c>
      <c r="E341" s="143">
        <v>5</v>
      </c>
    </row>
    <row r="342" spans="1:5">
      <c r="A342" t="str">
        <f t="shared" si="5"/>
        <v>247600646_1</v>
      </c>
      <c r="B342" s="142" t="s">
        <v>1500</v>
      </c>
      <c r="C342" s="142" t="s">
        <v>140</v>
      </c>
      <c r="D342" s="143">
        <v>20</v>
      </c>
      <c r="E342" s="143">
        <v>1</v>
      </c>
    </row>
    <row r="343" spans="1:5">
      <c r="A343" t="str">
        <f t="shared" si="5"/>
        <v>247600646_2</v>
      </c>
      <c r="B343" s="142" t="s">
        <v>1500</v>
      </c>
      <c r="C343" s="142" t="s">
        <v>138</v>
      </c>
      <c r="D343" s="143">
        <v>16</v>
      </c>
      <c r="E343" s="143">
        <v>2</v>
      </c>
    </row>
    <row r="344" spans="1:5">
      <c r="A344" t="str">
        <f t="shared" si="5"/>
        <v>247600646_3</v>
      </c>
      <c r="B344" s="142" t="s">
        <v>1500</v>
      </c>
      <c r="C344" s="142" t="s">
        <v>147</v>
      </c>
      <c r="D344" s="143">
        <v>10</v>
      </c>
      <c r="E344" s="143">
        <v>3</v>
      </c>
    </row>
    <row r="345" spans="1:5">
      <c r="A345" t="str">
        <f t="shared" si="5"/>
        <v>247600646_4</v>
      </c>
      <c r="B345" s="142" t="s">
        <v>1500</v>
      </c>
      <c r="C345" s="142" t="s">
        <v>146</v>
      </c>
      <c r="D345" s="143">
        <v>9</v>
      </c>
      <c r="E345" s="143">
        <v>4</v>
      </c>
    </row>
    <row r="346" spans="1:5">
      <c r="A346" t="str">
        <f t="shared" si="5"/>
        <v>247600646_5</v>
      </c>
      <c r="B346" s="142" t="s">
        <v>1500</v>
      </c>
      <c r="C346" s="142" t="s">
        <v>162</v>
      </c>
      <c r="D346" s="143">
        <v>9</v>
      </c>
      <c r="E346" s="143">
        <v>5</v>
      </c>
    </row>
    <row r="347" spans="1:5">
      <c r="A347" t="str">
        <f t="shared" si="5"/>
        <v>247600729_1</v>
      </c>
      <c r="B347" s="142" t="s">
        <v>1501</v>
      </c>
      <c r="C347" s="142" t="s">
        <v>138</v>
      </c>
      <c r="D347" s="143">
        <v>15</v>
      </c>
      <c r="E347" s="143">
        <v>1</v>
      </c>
    </row>
    <row r="348" spans="1:5">
      <c r="A348" t="str">
        <f t="shared" si="5"/>
        <v>247600729_2</v>
      </c>
      <c r="B348" s="142" t="s">
        <v>1501</v>
      </c>
      <c r="C348" s="142" t="s">
        <v>146</v>
      </c>
      <c r="D348" s="143">
        <v>11</v>
      </c>
      <c r="E348" s="143">
        <v>2</v>
      </c>
    </row>
    <row r="349" spans="1:5">
      <c r="A349" t="str">
        <f t="shared" si="5"/>
        <v>247600729_3</v>
      </c>
      <c r="B349" s="142" t="s">
        <v>1501</v>
      </c>
      <c r="C349" s="142" t="s">
        <v>139</v>
      </c>
      <c r="D349" s="143">
        <v>9</v>
      </c>
      <c r="E349" s="143">
        <v>3</v>
      </c>
    </row>
    <row r="350" spans="1:5">
      <c r="A350" t="str">
        <f t="shared" si="5"/>
        <v>247600729_4</v>
      </c>
      <c r="B350" s="142" t="s">
        <v>1501</v>
      </c>
      <c r="C350" s="142" t="s">
        <v>145</v>
      </c>
      <c r="D350" s="143">
        <v>8</v>
      </c>
      <c r="E350" s="143">
        <v>4</v>
      </c>
    </row>
    <row r="351" spans="1:5">
      <c r="A351" t="str">
        <f t="shared" si="5"/>
        <v>247600729_5</v>
      </c>
      <c r="B351" s="142" t="s">
        <v>1501</v>
      </c>
      <c r="C351" s="142" t="s">
        <v>140</v>
      </c>
      <c r="D351" s="143">
        <v>6</v>
      </c>
      <c r="E351" s="143">
        <v>5</v>
      </c>
    </row>
    <row r="352" spans="1:5">
      <c r="A352" t="str">
        <f t="shared" si="5"/>
        <v>247600786_1</v>
      </c>
      <c r="B352" s="142" t="s">
        <v>1502</v>
      </c>
      <c r="C352" s="142" t="s">
        <v>138</v>
      </c>
      <c r="D352" s="143">
        <v>101</v>
      </c>
      <c r="E352" s="143">
        <v>1</v>
      </c>
    </row>
    <row r="353" spans="1:5">
      <c r="A353" t="str">
        <f t="shared" si="5"/>
        <v>247600786_2</v>
      </c>
      <c r="B353" s="142" t="s">
        <v>1502</v>
      </c>
      <c r="C353" s="142" t="s">
        <v>140</v>
      </c>
      <c r="D353" s="143">
        <v>55</v>
      </c>
      <c r="E353" s="143">
        <v>2</v>
      </c>
    </row>
    <row r="354" spans="1:5">
      <c r="A354" t="str">
        <f t="shared" si="5"/>
        <v>247600786_3</v>
      </c>
      <c r="B354" s="142" t="s">
        <v>1502</v>
      </c>
      <c r="C354" s="142" t="s">
        <v>139</v>
      </c>
      <c r="D354" s="143">
        <v>51</v>
      </c>
      <c r="E354" s="143">
        <v>3</v>
      </c>
    </row>
    <row r="355" spans="1:5">
      <c r="A355" t="str">
        <f t="shared" si="5"/>
        <v>247600786_4</v>
      </c>
      <c r="B355" s="142" t="s">
        <v>1502</v>
      </c>
      <c r="C355" s="142" t="s">
        <v>146</v>
      </c>
      <c r="D355" s="143">
        <v>37</v>
      </c>
      <c r="E355" s="143">
        <v>4</v>
      </c>
    </row>
    <row r="356" spans="1:5">
      <c r="A356" t="str">
        <f t="shared" si="5"/>
        <v>247600786_5</v>
      </c>
      <c r="B356" s="142" t="s">
        <v>1502</v>
      </c>
      <c r="C356" s="142" t="s">
        <v>144</v>
      </c>
      <c r="D356" s="143">
        <v>25</v>
      </c>
      <c r="E356" s="143">
        <v>5</v>
      </c>
    </row>
    <row r="357" spans="1:5">
      <c r="A357" t="str">
        <f t="shared" si="5"/>
        <v>20003566__1</v>
      </c>
      <c r="B357" s="142" t="s">
        <v>1691</v>
      </c>
      <c r="C357" s="142" t="s">
        <v>138</v>
      </c>
      <c r="D357" s="143">
        <v>47</v>
      </c>
      <c r="E357" s="143">
        <v>1</v>
      </c>
    </row>
    <row r="358" spans="1:5">
      <c r="A358" t="str">
        <f t="shared" si="5"/>
        <v>20003566__2</v>
      </c>
      <c r="B358" s="142" t="s">
        <v>1691</v>
      </c>
      <c r="C358" s="142" t="s">
        <v>147</v>
      </c>
      <c r="D358" s="143">
        <v>46</v>
      </c>
      <c r="E358" s="143">
        <v>2</v>
      </c>
    </row>
    <row r="359" spans="1:5">
      <c r="A359" t="str">
        <f t="shared" si="5"/>
        <v>20003566__3</v>
      </c>
      <c r="B359" s="142" t="s">
        <v>1691</v>
      </c>
      <c r="C359" s="142" t="s">
        <v>162</v>
      </c>
      <c r="D359" s="143">
        <v>36</v>
      </c>
      <c r="E359" s="143">
        <v>3</v>
      </c>
    </row>
    <row r="360" spans="1:5">
      <c r="A360" t="str">
        <f t="shared" si="5"/>
        <v>20003566__4</v>
      </c>
      <c r="B360" s="142" t="s">
        <v>1691</v>
      </c>
      <c r="C360" s="142" t="s">
        <v>140</v>
      </c>
      <c r="D360" s="143">
        <v>30</v>
      </c>
      <c r="E360" s="143">
        <v>4</v>
      </c>
    </row>
    <row r="361" spans="1:5">
      <c r="A361" t="str">
        <f t="shared" si="5"/>
        <v>20003566__5</v>
      </c>
      <c r="B361" s="142" t="s">
        <v>1691</v>
      </c>
      <c r="C361" s="142" t="s">
        <v>139</v>
      </c>
      <c r="D361" s="143">
        <v>29</v>
      </c>
      <c r="E361" s="143">
        <v>5</v>
      </c>
    </row>
    <row r="362" spans="1:5">
      <c r="A362" t="str">
        <f t="shared" si="5"/>
        <v>xxxxxxxxx_1</v>
      </c>
      <c r="B362" s="142" t="s">
        <v>1692</v>
      </c>
      <c r="C362" s="142" t="s">
        <v>138</v>
      </c>
      <c r="D362" s="143">
        <v>2818</v>
      </c>
      <c r="E362" s="143">
        <v>1</v>
      </c>
    </row>
    <row r="363" spans="1:5">
      <c r="A363" t="str">
        <f t="shared" si="5"/>
        <v>xxxxxxxxx_2</v>
      </c>
      <c r="B363" s="142" t="s">
        <v>1692</v>
      </c>
      <c r="C363" s="142" t="s">
        <v>139</v>
      </c>
      <c r="D363" s="143">
        <v>1523</v>
      </c>
      <c r="E363" s="143">
        <v>2</v>
      </c>
    </row>
    <row r="364" spans="1:5">
      <c r="A364" t="str">
        <f t="shared" si="5"/>
        <v>xxxxxxxxx_3</v>
      </c>
      <c r="B364" s="142" t="s">
        <v>1692</v>
      </c>
      <c r="C364" s="142" t="s">
        <v>140</v>
      </c>
      <c r="D364" s="143">
        <v>1370</v>
      </c>
      <c r="E364" s="143">
        <v>3</v>
      </c>
    </row>
    <row r="365" spans="1:5">
      <c r="A365" t="str">
        <f t="shared" si="5"/>
        <v>xxxxxxxxx_4</v>
      </c>
      <c r="B365" s="142" t="s">
        <v>1692</v>
      </c>
      <c r="C365" s="142" t="s">
        <v>146</v>
      </c>
      <c r="D365" s="143">
        <v>1228</v>
      </c>
      <c r="E365" s="143">
        <v>4</v>
      </c>
    </row>
    <row r="366" spans="1:5">
      <c r="A366" t="str">
        <f t="shared" si="5"/>
        <v>xxxxxxxxx_5</v>
      </c>
      <c r="B366" s="142" t="s">
        <v>1692</v>
      </c>
      <c r="C366" s="142" t="s">
        <v>147</v>
      </c>
      <c r="D366" s="143">
        <v>1070</v>
      </c>
      <c r="E366" s="143">
        <v>5</v>
      </c>
    </row>
    <row r="367" spans="1:5">
      <c r="A367" t="str">
        <f t="shared" si="5"/>
        <v>_1</v>
      </c>
      <c r="B367" s="142"/>
      <c r="C367" s="142" t="s">
        <v>138</v>
      </c>
      <c r="D367" s="143">
        <v>111</v>
      </c>
      <c r="E367" s="143">
        <v>1</v>
      </c>
    </row>
    <row r="368" spans="1:5">
      <c r="A368" t="str">
        <f t="shared" si="5"/>
        <v>_2</v>
      </c>
      <c r="B368" s="142"/>
      <c r="C368" s="142" t="s">
        <v>140</v>
      </c>
      <c r="D368" s="143">
        <v>94</v>
      </c>
      <c r="E368" s="143">
        <v>2</v>
      </c>
    </row>
    <row r="369" spans="1:5">
      <c r="A369" t="str">
        <f t="shared" si="5"/>
        <v>_3</v>
      </c>
      <c r="B369" s="142"/>
      <c r="C369" s="142" t="s">
        <v>162</v>
      </c>
      <c r="D369" s="143">
        <v>82</v>
      </c>
      <c r="E369" s="143">
        <v>3</v>
      </c>
    </row>
    <row r="370" spans="1:5">
      <c r="A370" t="str">
        <f t="shared" si="5"/>
        <v>_4</v>
      </c>
      <c r="B370" s="142"/>
      <c r="C370" s="142" t="s">
        <v>139</v>
      </c>
      <c r="D370" s="143">
        <v>72</v>
      </c>
      <c r="E370" s="143">
        <v>4</v>
      </c>
    </row>
    <row r="371" spans="1:5">
      <c r="A371" t="str">
        <f t="shared" si="5"/>
        <v>_5</v>
      </c>
      <c r="B371" s="142"/>
      <c r="C371" s="142" t="s">
        <v>142</v>
      </c>
      <c r="D371" s="143">
        <v>62</v>
      </c>
      <c r="E371" s="143">
        <v>5</v>
      </c>
    </row>
    <row r="372" spans="1:5">
      <c r="A372" t="str">
        <f t="shared" si="5"/>
        <v>2801_1</v>
      </c>
      <c r="B372" s="142" t="s">
        <v>1503</v>
      </c>
      <c r="C372" s="142" t="s">
        <v>138</v>
      </c>
      <c r="D372" s="143">
        <v>587</v>
      </c>
      <c r="E372" s="143">
        <v>1</v>
      </c>
    </row>
    <row r="373" spans="1:5">
      <c r="A373" t="str">
        <f t="shared" si="5"/>
        <v>2801_2</v>
      </c>
      <c r="B373" s="142" t="s">
        <v>1503</v>
      </c>
      <c r="C373" s="142" t="s">
        <v>139</v>
      </c>
      <c r="D373" s="143">
        <v>244</v>
      </c>
      <c r="E373" s="143">
        <v>2</v>
      </c>
    </row>
    <row r="374" spans="1:5">
      <c r="A374" t="str">
        <f t="shared" si="5"/>
        <v>2801_3</v>
      </c>
      <c r="B374" s="142" t="s">
        <v>1503</v>
      </c>
      <c r="C374" s="142" t="s">
        <v>141</v>
      </c>
      <c r="D374" s="143">
        <v>210</v>
      </c>
      <c r="E374" s="143">
        <v>3</v>
      </c>
    </row>
    <row r="375" spans="1:5">
      <c r="A375" t="str">
        <f t="shared" si="5"/>
        <v>2801_4</v>
      </c>
      <c r="B375" s="142" t="s">
        <v>1503</v>
      </c>
      <c r="C375" s="142" t="s">
        <v>140</v>
      </c>
      <c r="D375" s="143">
        <v>203</v>
      </c>
      <c r="E375" s="143">
        <v>4</v>
      </c>
    </row>
    <row r="376" spans="1:5">
      <c r="A376" t="str">
        <f t="shared" si="5"/>
        <v>2801_5</v>
      </c>
      <c r="B376" s="142" t="s">
        <v>1503</v>
      </c>
      <c r="C376" s="142" t="s">
        <v>144</v>
      </c>
      <c r="D376" s="143">
        <v>190</v>
      </c>
      <c r="E376" s="143">
        <v>5</v>
      </c>
    </row>
    <row r="377" spans="1:5">
      <c r="A377" t="str">
        <f t="shared" si="5"/>
        <v>2802_1</v>
      </c>
      <c r="B377" s="142" t="s">
        <v>1504</v>
      </c>
      <c r="C377" s="142" t="s">
        <v>138</v>
      </c>
      <c r="D377" s="143">
        <v>50</v>
      </c>
      <c r="E377" s="143">
        <v>1</v>
      </c>
    </row>
    <row r="378" spans="1:5">
      <c r="A378" t="str">
        <f t="shared" si="5"/>
        <v>2802_2</v>
      </c>
      <c r="B378" s="142" t="s">
        <v>1504</v>
      </c>
      <c r="C378" s="142" t="s">
        <v>146</v>
      </c>
      <c r="D378" s="143">
        <v>45</v>
      </c>
      <c r="E378" s="143">
        <v>2</v>
      </c>
    </row>
    <row r="379" spans="1:5">
      <c r="A379" t="str">
        <f t="shared" si="5"/>
        <v>2802_3</v>
      </c>
      <c r="B379" s="142" t="s">
        <v>1504</v>
      </c>
      <c r="C379" s="142" t="s">
        <v>140</v>
      </c>
      <c r="D379" s="143">
        <v>35</v>
      </c>
      <c r="E379" s="143">
        <v>3</v>
      </c>
    </row>
    <row r="380" spans="1:5">
      <c r="A380" t="str">
        <f t="shared" si="5"/>
        <v>2802_4</v>
      </c>
      <c r="B380" s="142" t="s">
        <v>1504</v>
      </c>
      <c r="C380" s="142" t="s">
        <v>139</v>
      </c>
      <c r="D380" s="143">
        <v>25</v>
      </c>
      <c r="E380" s="143">
        <v>4</v>
      </c>
    </row>
    <row r="381" spans="1:5">
      <c r="A381" t="str">
        <f t="shared" si="5"/>
        <v>2802_5</v>
      </c>
      <c r="B381" s="142" t="s">
        <v>1504</v>
      </c>
      <c r="C381" s="142" t="s">
        <v>162</v>
      </c>
      <c r="D381" s="143">
        <v>23</v>
      </c>
      <c r="E381" s="143">
        <v>5</v>
      </c>
    </row>
    <row r="382" spans="1:5">
      <c r="A382" t="str">
        <f t="shared" si="5"/>
        <v>2803_1</v>
      </c>
      <c r="B382" s="142" t="s">
        <v>1505</v>
      </c>
      <c r="C382" s="142" t="s">
        <v>138</v>
      </c>
      <c r="D382" s="143">
        <v>146</v>
      </c>
      <c r="E382" s="143">
        <v>1</v>
      </c>
    </row>
    <row r="383" spans="1:5">
      <c r="A383" t="str">
        <f t="shared" si="5"/>
        <v>2803_2</v>
      </c>
      <c r="B383" s="142" t="s">
        <v>1505</v>
      </c>
      <c r="C383" s="142" t="s">
        <v>139</v>
      </c>
      <c r="D383" s="143">
        <v>92</v>
      </c>
      <c r="E383" s="143">
        <v>2</v>
      </c>
    </row>
    <row r="384" spans="1:5">
      <c r="A384" t="str">
        <f t="shared" si="5"/>
        <v>2803_3</v>
      </c>
      <c r="B384" s="142" t="s">
        <v>1505</v>
      </c>
      <c r="C384" s="142" t="s">
        <v>146</v>
      </c>
      <c r="D384" s="143">
        <v>78</v>
      </c>
      <c r="E384" s="143">
        <v>3</v>
      </c>
    </row>
    <row r="385" spans="1:5">
      <c r="A385" t="str">
        <f t="shared" si="5"/>
        <v>2803_4</v>
      </c>
      <c r="B385" s="142" t="s">
        <v>1505</v>
      </c>
      <c r="C385" s="142" t="s">
        <v>140</v>
      </c>
      <c r="D385" s="143">
        <v>67</v>
      </c>
      <c r="E385" s="143">
        <v>4</v>
      </c>
    </row>
    <row r="386" spans="1:5">
      <c r="A386" t="str">
        <f t="shared" si="5"/>
        <v>2803_5</v>
      </c>
      <c r="B386" s="142" t="s">
        <v>1505</v>
      </c>
      <c r="C386" s="142" t="s">
        <v>144</v>
      </c>
      <c r="D386" s="143">
        <v>41</v>
      </c>
      <c r="E386" s="143">
        <v>5</v>
      </c>
    </row>
    <row r="387" spans="1:5">
      <c r="A387" t="str">
        <f t="shared" ref="A387:A450" si="6">B387&amp;"_"&amp;E387</f>
        <v>2804_1</v>
      </c>
      <c r="B387" s="142" t="s">
        <v>1506</v>
      </c>
      <c r="C387" s="142" t="s">
        <v>138</v>
      </c>
      <c r="D387" s="143">
        <v>25</v>
      </c>
      <c r="E387" s="143">
        <v>1</v>
      </c>
    </row>
    <row r="388" spans="1:5">
      <c r="A388" t="str">
        <f t="shared" si="6"/>
        <v>2804_2</v>
      </c>
      <c r="B388" s="142" t="s">
        <v>1506</v>
      </c>
      <c r="C388" s="142" t="s">
        <v>139</v>
      </c>
      <c r="D388" s="143">
        <v>13</v>
      </c>
      <c r="E388" s="143">
        <v>2</v>
      </c>
    </row>
    <row r="389" spans="1:5">
      <c r="A389" t="str">
        <f t="shared" si="6"/>
        <v>2804_3</v>
      </c>
      <c r="B389" s="142" t="s">
        <v>1506</v>
      </c>
      <c r="C389" s="142" t="s">
        <v>140</v>
      </c>
      <c r="D389" s="143">
        <v>11</v>
      </c>
      <c r="E389" s="143">
        <v>3</v>
      </c>
    </row>
    <row r="390" spans="1:5">
      <c r="A390" t="str">
        <f t="shared" si="6"/>
        <v>2804_4</v>
      </c>
      <c r="B390" s="142" t="s">
        <v>1506</v>
      </c>
      <c r="C390" s="142" t="s">
        <v>146</v>
      </c>
      <c r="D390" s="143">
        <v>10</v>
      </c>
      <c r="E390" s="143">
        <v>4</v>
      </c>
    </row>
    <row r="391" spans="1:5">
      <c r="A391" t="str">
        <f t="shared" si="6"/>
        <v>2804_5</v>
      </c>
      <c r="B391" s="142" t="s">
        <v>1506</v>
      </c>
      <c r="C391" s="142" t="s">
        <v>144</v>
      </c>
      <c r="D391" s="143">
        <v>9</v>
      </c>
      <c r="E391" s="143">
        <v>5</v>
      </c>
    </row>
    <row r="392" spans="1:5">
      <c r="A392" t="str">
        <f t="shared" si="6"/>
        <v>2805_1</v>
      </c>
      <c r="B392" s="142" t="s">
        <v>1507</v>
      </c>
      <c r="C392" s="142" t="s">
        <v>146</v>
      </c>
      <c r="D392" s="143">
        <v>33</v>
      </c>
      <c r="E392" s="143">
        <v>1</v>
      </c>
    </row>
    <row r="393" spans="1:5">
      <c r="A393" t="str">
        <f t="shared" si="6"/>
        <v>2805_2</v>
      </c>
      <c r="B393" s="142" t="s">
        <v>1507</v>
      </c>
      <c r="C393" s="142" t="s">
        <v>139</v>
      </c>
      <c r="D393" s="143">
        <v>31</v>
      </c>
      <c r="E393" s="143">
        <v>2</v>
      </c>
    </row>
    <row r="394" spans="1:5">
      <c r="A394" t="str">
        <f t="shared" si="6"/>
        <v>2805_3</v>
      </c>
      <c r="B394" s="142" t="s">
        <v>1507</v>
      </c>
      <c r="C394" s="142" t="s">
        <v>140</v>
      </c>
      <c r="D394" s="143">
        <v>29</v>
      </c>
      <c r="E394" s="143">
        <v>3</v>
      </c>
    </row>
    <row r="395" spans="1:5">
      <c r="A395" t="str">
        <f t="shared" si="6"/>
        <v>2805_4</v>
      </c>
      <c r="B395" s="142" t="s">
        <v>1507</v>
      </c>
      <c r="C395" s="142" t="s">
        <v>138</v>
      </c>
      <c r="D395" s="143">
        <v>29</v>
      </c>
      <c r="E395" s="143">
        <v>4</v>
      </c>
    </row>
    <row r="396" spans="1:5">
      <c r="A396" t="str">
        <f t="shared" si="6"/>
        <v>2805_5</v>
      </c>
      <c r="B396" s="142" t="s">
        <v>1507</v>
      </c>
      <c r="C396" s="142" t="s">
        <v>162</v>
      </c>
      <c r="D396" s="143">
        <v>20</v>
      </c>
      <c r="E396" s="143">
        <v>5</v>
      </c>
    </row>
    <row r="397" spans="1:5">
      <c r="A397" t="str">
        <f t="shared" si="6"/>
        <v>2806_1</v>
      </c>
      <c r="B397" s="142" t="s">
        <v>1508</v>
      </c>
      <c r="C397" s="142" t="s">
        <v>138</v>
      </c>
      <c r="D397" s="143">
        <v>397</v>
      </c>
      <c r="E397" s="143">
        <v>1</v>
      </c>
    </row>
    <row r="398" spans="1:5">
      <c r="A398" t="str">
        <f t="shared" si="6"/>
        <v>2806_2</v>
      </c>
      <c r="B398" s="142" t="s">
        <v>1508</v>
      </c>
      <c r="C398" s="142" t="s">
        <v>140</v>
      </c>
      <c r="D398" s="143">
        <v>184</v>
      </c>
      <c r="E398" s="143">
        <v>2</v>
      </c>
    </row>
    <row r="399" spans="1:5">
      <c r="A399" t="str">
        <f t="shared" si="6"/>
        <v>2806_3</v>
      </c>
      <c r="B399" s="142" t="s">
        <v>1508</v>
      </c>
      <c r="C399" s="142" t="s">
        <v>143</v>
      </c>
      <c r="D399" s="143">
        <v>170</v>
      </c>
      <c r="E399" s="143">
        <v>3</v>
      </c>
    </row>
    <row r="400" spans="1:5">
      <c r="A400" t="str">
        <f t="shared" si="6"/>
        <v>2806_4</v>
      </c>
      <c r="B400" s="142" t="s">
        <v>1508</v>
      </c>
      <c r="C400" s="142" t="s">
        <v>139</v>
      </c>
      <c r="D400" s="143">
        <v>141</v>
      </c>
      <c r="E400" s="143">
        <v>4</v>
      </c>
    </row>
    <row r="401" spans="1:5">
      <c r="A401" t="str">
        <f t="shared" si="6"/>
        <v>2806_5</v>
      </c>
      <c r="B401" s="142" t="s">
        <v>1508</v>
      </c>
      <c r="C401" s="142" t="s">
        <v>144</v>
      </c>
      <c r="D401" s="143">
        <v>126</v>
      </c>
      <c r="E401" s="143">
        <v>5</v>
      </c>
    </row>
    <row r="402" spans="1:5">
      <c r="A402" t="str">
        <f t="shared" si="6"/>
        <v>2807_1</v>
      </c>
      <c r="B402" s="142" t="s">
        <v>1509</v>
      </c>
      <c r="C402" s="142" t="s">
        <v>138</v>
      </c>
      <c r="D402" s="143">
        <v>41</v>
      </c>
      <c r="E402" s="143">
        <v>1</v>
      </c>
    </row>
    <row r="403" spans="1:5">
      <c r="A403" t="str">
        <f t="shared" si="6"/>
        <v>2807_2</v>
      </c>
      <c r="B403" s="142" t="s">
        <v>1509</v>
      </c>
      <c r="C403" s="142" t="s">
        <v>140</v>
      </c>
      <c r="D403" s="143">
        <v>26</v>
      </c>
      <c r="E403" s="143">
        <v>2</v>
      </c>
    </row>
    <row r="404" spans="1:5">
      <c r="A404" t="str">
        <f t="shared" si="6"/>
        <v>2807_3</v>
      </c>
      <c r="B404" s="142" t="s">
        <v>1509</v>
      </c>
      <c r="C404" s="142" t="s">
        <v>146</v>
      </c>
      <c r="D404" s="143">
        <v>22</v>
      </c>
      <c r="E404" s="143">
        <v>3</v>
      </c>
    </row>
    <row r="405" spans="1:5">
      <c r="A405" t="str">
        <f t="shared" si="6"/>
        <v>2807_4</v>
      </c>
      <c r="B405" s="142" t="s">
        <v>1509</v>
      </c>
      <c r="C405" s="142" t="s">
        <v>139</v>
      </c>
      <c r="D405" s="143">
        <v>22</v>
      </c>
      <c r="E405" s="143">
        <v>4</v>
      </c>
    </row>
    <row r="406" spans="1:5">
      <c r="A406" t="str">
        <f t="shared" si="6"/>
        <v>2807_5</v>
      </c>
      <c r="B406" s="142" t="s">
        <v>1509</v>
      </c>
      <c r="C406" s="142" t="s">
        <v>148</v>
      </c>
      <c r="D406" s="143">
        <v>21</v>
      </c>
      <c r="E406" s="143">
        <v>5</v>
      </c>
    </row>
    <row r="407" spans="1:5">
      <c r="A407" t="str">
        <f t="shared" si="6"/>
        <v>2808_1</v>
      </c>
      <c r="B407" s="142" t="s">
        <v>1510</v>
      </c>
      <c r="C407" s="142" t="s">
        <v>138</v>
      </c>
      <c r="D407" s="143">
        <v>50</v>
      </c>
      <c r="E407" s="143">
        <v>1</v>
      </c>
    </row>
    <row r="408" spans="1:5">
      <c r="A408" t="str">
        <f t="shared" si="6"/>
        <v>2808_2</v>
      </c>
      <c r="B408" s="142" t="s">
        <v>1510</v>
      </c>
      <c r="C408" s="142" t="s">
        <v>139</v>
      </c>
      <c r="D408" s="143">
        <v>41</v>
      </c>
      <c r="E408" s="143">
        <v>2</v>
      </c>
    </row>
    <row r="409" spans="1:5">
      <c r="A409" t="str">
        <f t="shared" si="6"/>
        <v>2808_3</v>
      </c>
      <c r="B409" s="142" t="s">
        <v>1510</v>
      </c>
      <c r="C409" s="142" t="s">
        <v>140</v>
      </c>
      <c r="D409" s="143">
        <v>40</v>
      </c>
      <c r="E409" s="143">
        <v>3</v>
      </c>
    </row>
    <row r="410" spans="1:5">
      <c r="A410" t="str">
        <f t="shared" si="6"/>
        <v>2808_4</v>
      </c>
      <c r="B410" s="142" t="s">
        <v>1510</v>
      </c>
      <c r="C410" s="142" t="s">
        <v>143</v>
      </c>
      <c r="D410" s="143">
        <v>35</v>
      </c>
      <c r="E410" s="143">
        <v>4</v>
      </c>
    </row>
    <row r="411" spans="1:5">
      <c r="A411" t="str">
        <f t="shared" si="6"/>
        <v>2808_5</v>
      </c>
      <c r="B411" s="142" t="s">
        <v>1510</v>
      </c>
      <c r="C411" s="142" t="s">
        <v>146</v>
      </c>
      <c r="D411" s="143">
        <v>29</v>
      </c>
      <c r="E411" s="143">
        <v>5</v>
      </c>
    </row>
    <row r="412" spans="1:5">
      <c r="A412" t="str">
        <f t="shared" si="6"/>
        <v>2809_1</v>
      </c>
      <c r="B412" s="142" t="s">
        <v>1511</v>
      </c>
      <c r="C412" s="142" t="s">
        <v>138</v>
      </c>
      <c r="D412" s="143">
        <v>100</v>
      </c>
      <c r="E412" s="143">
        <v>1</v>
      </c>
    </row>
    <row r="413" spans="1:5">
      <c r="A413" t="str">
        <f t="shared" si="6"/>
        <v>2809_2</v>
      </c>
      <c r="B413" s="142" t="s">
        <v>1511</v>
      </c>
      <c r="C413" s="142" t="s">
        <v>147</v>
      </c>
      <c r="D413" s="143">
        <v>56</v>
      </c>
      <c r="E413" s="143">
        <v>2</v>
      </c>
    </row>
    <row r="414" spans="1:5">
      <c r="A414" t="str">
        <f t="shared" si="6"/>
        <v>2809_3</v>
      </c>
      <c r="B414" s="142" t="s">
        <v>1511</v>
      </c>
      <c r="C414" s="142" t="s">
        <v>146</v>
      </c>
      <c r="D414" s="143">
        <v>49</v>
      </c>
      <c r="E414" s="143">
        <v>3</v>
      </c>
    </row>
    <row r="415" spans="1:5">
      <c r="A415" t="str">
        <f t="shared" si="6"/>
        <v>2809_4</v>
      </c>
      <c r="B415" s="142" t="s">
        <v>1511</v>
      </c>
      <c r="C415" s="142" t="s">
        <v>140</v>
      </c>
      <c r="D415" s="143">
        <v>45</v>
      </c>
      <c r="E415" s="143">
        <v>4</v>
      </c>
    </row>
    <row r="416" spans="1:5">
      <c r="A416" t="str">
        <f t="shared" si="6"/>
        <v>2809_5</v>
      </c>
      <c r="B416" s="142" t="s">
        <v>1511</v>
      </c>
      <c r="C416" s="142" t="s">
        <v>144</v>
      </c>
      <c r="D416" s="143">
        <v>41</v>
      </c>
      <c r="E416" s="143">
        <v>5</v>
      </c>
    </row>
    <row r="417" spans="1:5">
      <c r="A417" t="str">
        <f t="shared" si="6"/>
        <v>2810_1</v>
      </c>
      <c r="B417" s="142" t="s">
        <v>1512</v>
      </c>
      <c r="C417" s="142" t="s">
        <v>138</v>
      </c>
      <c r="D417" s="143">
        <v>47</v>
      </c>
      <c r="E417" s="143">
        <v>1</v>
      </c>
    </row>
    <row r="418" spans="1:5">
      <c r="A418" t="str">
        <f t="shared" si="6"/>
        <v>2810_2</v>
      </c>
      <c r="B418" s="142" t="s">
        <v>1512</v>
      </c>
      <c r="C418" s="142" t="s">
        <v>147</v>
      </c>
      <c r="D418" s="143">
        <v>47</v>
      </c>
      <c r="E418" s="143">
        <v>2</v>
      </c>
    </row>
    <row r="419" spans="1:5">
      <c r="A419" t="str">
        <f t="shared" si="6"/>
        <v>2810_3</v>
      </c>
      <c r="B419" s="142" t="s">
        <v>1512</v>
      </c>
      <c r="C419" s="142" t="s">
        <v>162</v>
      </c>
      <c r="D419" s="143">
        <v>36</v>
      </c>
      <c r="E419" s="143">
        <v>3</v>
      </c>
    </row>
    <row r="420" spans="1:5">
      <c r="A420" t="str">
        <f t="shared" si="6"/>
        <v>2810_4</v>
      </c>
      <c r="B420" s="142" t="s">
        <v>1512</v>
      </c>
      <c r="C420" s="142" t="s">
        <v>139</v>
      </c>
      <c r="D420" s="143">
        <v>31</v>
      </c>
      <c r="E420" s="143">
        <v>4</v>
      </c>
    </row>
    <row r="421" spans="1:5">
      <c r="A421" t="str">
        <f t="shared" si="6"/>
        <v>2810_5</v>
      </c>
      <c r="B421" s="142" t="s">
        <v>1512</v>
      </c>
      <c r="C421" s="142" t="s">
        <v>140</v>
      </c>
      <c r="D421" s="143">
        <v>30</v>
      </c>
      <c r="E421" s="143">
        <v>5</v>
      </c>
    </row>
    <row r="422" spans="1:5">
      <c r="A422" t="str">
        <f t="shared" si="6"/>
        <v>2811_1</v>
      </c>
      <c r="B422" s="142" t="s">
        <v>1513</v>
      </c>
      <c r="C422" s="142" t="s">
        <v>138</v>
      </c>
      <c r="D422" s="143">
        <v>119</v>
      </c>
      <c r="E422" s="143">
        <v>1</v>
      </c>
    </row>
    <row r="423" spans="1:5">
      <c r="A423" t="str">
        <f t="shared" si="6"/>
        <v>2811_2</v>
      </c>
      <c r="B423" s="142" t="s">
        <v>1513</v>
      </c>
      <c r="C423" s="142" t="s">
        <v>147</v>
      </c>
      <c r="D423" s="143">
        <v>104</v>
      </c>
      <c r="E423" s="143">
        <v>2</v>
      </c>
    </row>
    <row r="424" spans="1:5">
      <c r="A424" t="str">
        <f t="shared" si="6"/>
        <v>2811_3</v>
      </c>
      <c r="B424" s="142" t="s">
        <v>1513</v>
      </c>
      <c r="C424" s="142" t="s">
        <v>139</v>
      </c>
      <c r="D424" s="143">
        <v>99</v>
      </c>
      <c r="E424" s="143">
        <v>3</v>
      </c>
    </row>
    <row r="425" spans="1:5">
      <c r="A425" t="str">
        <f t="shared" si="6"/>
        <v>2811_4</v>
      </c>
      <c r="B425" s="142" t="s">
        <v>1513</v>
      </c>
      <c r="C425" s="142" t="s">
        <v>162</v>
      </c>
      <c r="D425" s="143">
        <v>97</v>
      </c>
      <c r="E425" s="143">
        <v>4</v>
      </c>
    </row>
    <row r="426" spans="1:5">
      <c r="A426" t="str">
        <f t="shared" si="6"/>
        <v>2811_5</v>
      </c>
      <c r="B426" s="142" t="s">
        <v>1513</v>
      </c>
      <c r="C426" s="142" t="s">
        <v>140</v>
      </c>
      <c r="D426" s="143">
        <v>92</v>
      </c>
      <c r="E426" s="143">
        <v>5</v>
      </c>
    </row>
    <row r="427" spans="1:5">
      <c r="A427" t="str">
        <f t="shared" si="6"/>
        <v>2812_1</v>
      </c>
      <c r="B427" s="142" t="s">
        <v>1514</v>
      </c>
      <c r="C427" s="142" t="s">
        <v>162</v>
      </c>
      <c r="D427" s="143">
        <v>40</v>
      </c>
      <c r="E427" s="143">
        <v>1</v>
      </c>
    </row>
    <row r="428" spans="1:5">
      <c r="A428" t="str">
        <f t="shared" si="6"/>
        <v>2812_2</v>
      </c>
      <c r="B428" s="142" t="s">
        <v>1514</v>
      </c>
      <c r="C428" s="142" t="s">
        <v>138</v>
      </c>
      <c r="D428" s="143">
        <v>37</v>
      </c>
      <c r="E428" s="143">
        <v>2</v>
      </c>
    </row>
    <row r="429" spans="1:5">
      <c r="A429" t="str">
        <f t="shared" si="6"/>
        <v>2812_3</v>
      </c>
      <c r="B429" s="142" t="s">
        <v>1514</v>
      </c>
      <c r="C429" s="142" t="s">
        <v>139</v>
      </c>
      <c r="D429" s="143">
        <v>33</v>
      </c>
      <c r="E429" s="143">
        <v>3</v>
      </c>
    </row>
    <row r="430" spans="1:5">
      <c r="A430" t="str">
        <f t="shared" si="6"/>
        <v>2812_4</v>
      </c>
      <c r="B430" s="142" t="s">
        <v>1514</v>
      </c>
      <c r="C430" s="142" t="s">
        <v>147</v>
      </c>
      <c r="D430" s="143">
        <v>33</v>
      </c>
      <c r="E430" s="143">
        <v>4</v>
      </c>
    </row>
    <row r="431" spans="1:5">
      <c r="A431" t="str">
        <f t="shared" si="6"/>
        <v>2812_5</v>
      </c>
      <c r="B431" s="142" t="s">
        <v>1514</v>
      </c>
      <c r="C431" s="142" t="s">
        <v>140</v>
      </c>
      <c r="D431" s="143">
        <v>30</v>
      </c>
      <c r="E431" s="143">
        <v>5</v>
      </c>
    </row>
    <row r="432" spans="1:5">
      <c r="A432" t="str">
        <f t="shared" si="6"/>
        <v>2813_1</v>
      </c>
      <c r="B432" s="142" t="s">
        <v>1515</v>
      </c>
      <c r="C432" s="142" t="s">
        <v>146</v>
      </c>
      <c r="D432" s="143">
        <v>44</v>
      </c>
      <c r="E432" s="143">
        <v>1</v>
      </c>
    </row>
    <row r="433" spans="1:5">
      <c r="A433" t="str">
        <f t="shared" si="6"/>
        <v>2813_2</v>
      </c>
      <c r="B433" s="142" t="s">
        <v>1515</v>
      </c>
      <c r="C433" s="142" t="s">
        <v>139</v>
      </c>
      <c r="D433" s="143">
        <v>41</v>
      </c>
      <c r="E433" s="143">
        <v>2</v>
      </c>
    </row>
    <row r="434" spans="1:5">
      <c r="A434" t="str">
        <f t="shared" si="6"/>
        <v>2813_3</v>
      </c>
      <c r="B434" s="142" t="s">
        <v>1515</v>
      </c>
      <c r="C434" s="142" t="s">
        <v>138</v>
      </c>
      <c r="D434" s="143">
        <v>40</v>
      </c>
      <c r="E434" s="143">
        <v>3</v>
      </c>
    </row>
    <row r="435" spans="1:5">
      <c r="A435" t="str">
        <f t="shared" si="6"/>
        <v>2813_4</v>
      </c>
      <c r="B435" s="142" t="s">
        <v>1515</v>
      </c>
      <c r="C435" s="142" t="s">
        <v>140</v>
      </c>
      <c r="D435" s="143">
        <v>34</v>
      </c>
      <c r="E435" s="143">
        <v>4</v>
      </c>
    </row>
    <row r="436" spans="1:5">
      <c r="A436" t="str">
        <f t="shared" si="6"/>
        <v>2813_5</v>
      </c>
      <c r="B436" s="142" t="s">
        <v>1515</v>
      </c>
      <c r="C436" s="142" t="s">
        <v>162</v>
      </c>
      <c r="D436" s="143">
        <v>27</v>
      </c>
      <c r="E436" s="143">
        <v>5</v>
      </c>
    </row>
    <row r="437" spans="1:5">
      <c r="A437" t="str">
        <f t="shared" si="6"/>
        <v>2814_1</v>
      </c>
      <c r="B437" s="142" t="s">
        <v>1516</v>
      </c>
      <c r="C437" s="142" t="s">
        <v>147</v>
      </c>
      <c r="D437" s="143">
        <v>25</v>
      </c>
      <c r="E437" s="143">
        <v>1</v>
      </c>
    </row>
    <row r="438" spans="1:5">
      <c r="A438" t="str">
        <f t="shared" si="6"/>
        <v>2814_2</v>
      </c>
      <c r="B438" s="142" t="s">
        <v>1516</v>
      </c>
      <c r="C438" s="142" t="s">
        <v>138</v>
      </c>
      <c r="D438" s="143">
        <v>24</v>
      </c>
      <c r="E438" s="143">
        <v>2</v>
      </c>
    </row>
    <row r="439" spans="1:5">
      <c r="A439" t="str">
        <f t="shared" si="6"/>
        <v>2814_3</v>
      </c>
      <c r="B439" s="142" t="s">
        <v>1516</v>
      </c>
      <c r="C439" s="142" t="s">
        <v>139</v>
      </c>
      <c r="D439" s="143">
        <v>23</v>
      </c>
      <c r="E439" s="143">
        <v>3</v>
      </c>
    </row>
    <row r="440" spans="1:5">
      <c r="A440" t="str">
        <f t="shared" si="6"/>
        <v>2814_4</v>
      </c>
      <c r="B440" s="142" t="s">
        <v>1516</v>
      </c>
      <c r="C440" s="142" t="s">
        <v>146</v>
      </c>
      <c r="D440" s="143">
        <v>22</v>
      </c>
      <c r="E440" s="143">
        <v>4</v>
      </c>
    </row>
    <row r="441" spans="1:5">
      <c r="A441" t="str">
        <f t="shared" si="6"/>
        <v>2814_5</v>
      </c>
      <c r="B441" s="142" t="s">
        <v>1516</v>
      </c>
      <c r="C441" s="142" t="s">
        <v>143</v>
      </c>
      <c r="D441" s="143">
        <v>22</v>
      </c>
      <c r="E441" s="143">
        <v>5</v>
      </c>
    </row>
    <row r="442" spans="1:5">
      <c r="A442" t="str">
        <f t="shared" si="6"/>
        <v>2816_1</v>
      </c>
      <c r="B442" s="142" t="s">
        <v>1517</v>
      </c>
      <c r="C442" s="142" t="s">
        <v>146</v>
      </c>
      <c r="D442" s="143">
        <v>25</v>
      </c>
      <c r="E442" s="143">
        <v>1</v>
      </c>
    </row>
    <row r="443" spans="1:5">
      <c r="A443" t="str">
        <f t="shared" si="6"/>
        <v>2816_2</v>
      </c>
      <c r="B443" s="142" t="s">
        <v>1517</v>
      </c>
      <c r="C443" s="142" t="s">
        <v>139</v>
      </c>
      <c r="D443" s="143">
        <v>25</v>
      </c>
      <c r="E443" s="143">
        <v>2</v>
      </c>
    </row>
    <row r="444" spans="1:5">
      <c r="A444" t="str">
        <f t="shared" si="6"/>
        <v>2816_3</v>
      </c>
      <c r="B444" s="142" t="s">
        <v>1517</v>
      </c>
      <c r="C444" s="142" t="s">
        <v>147</v>
      </c>
      <c r="D444" s="143">
        <v>23</v>
      </c>
      <c r="E444" s="143">
        <v>3</v>
      </c>
    </row>
    <row r="445" spans="1:5">
      <c r="A445" t="str">
        <f t="shared" si="6"/>
        <v>2816_4</v>
      </c>
      <c r="B445" s="142" t="s">
        <v>1517</v>
      </c>
      <c r="C445" s="142" t="s">
        <v>162</v>
      </c>
      <c r="D445" s="143">
        <v>20</v>
      </c>
      <c r="E445" s="143">
        <v>4</v>
      </c>
    </row>
    <row r="446" spans="1:5">
      <c r="A446" t="str">
        <f t="shared" si="6"/>
        <v>2816_5</v>
      </c>
      <c r="B446" s="142" t="s">
        <v>1517</v>
      </c>
      <c r="C446" s="142" t="s">
        <v>144</v>
      </c>
      <c r="D446" s="143">
        <v>15</v>
      </c>
      <c r="E446" s="143">
        <v>5</v>
      </c>
    </row>
    <row r="447" spans="1:5">
      <c r="A447" t="str">
        <f t="shared" si="6"/>
        <v>2817_1</v>
      </c>
      <c r="B447" s="142" t="s">
        <v>1518</v>
      </c>
      <c r="C447" s="142" t="s">
        <v>138</v>
      </c>
      <c r="D447" s="143">
        <v>406</v>
      </c>
      <c r="E447" s="143">
        <v>1</v>
      </c>
    </row>
    <row r="448" spans="1:5">
      <c r="A448" t="str">
        <f t="shared" si="6"/>
        <v>2817_2</v>
      </c>
      <c r="B448" s="142" t="s">
        <v>1518</v>
      </c>
      <c r="C448" s="142" t="s">
        <v>139</v>
      </c>
      <c r="D448" s="143">
        <v>184</v>
      </c>
      <c r="E448" s="143">
        <v>2</v>
      </c>
    </row>
    <row r="449" spans="1:5">
      <c r="A449" t="str">
        <f t="shared" si="6"/>
        <v>2817_3</v>
      </c>
      <c r="B449" s="142" t="s">
        <v>1518</v>
      </c>
      <c r="C449" s="142" t="s">
        <v>147</v>
      </c>
      <c r="D449" s="143">
        <v>153</v>
      </c>
      <c r="E449" s="143">
        <v>3</v>
      </c>
    </row>
    <row r="450" spans="1:5">
      <c r="A450" t="str">
        <f t="shared" si="6"/>
        <v>2817_4</v>
      </c>
      <c r="B450" s="142" t="s">
        <v>1518</v>
      </c>
      <c r="C450" s="142" t="s">
        <v>146</v>
      </c>
      <c r="D450" s="143">
        <v>137</v>
      </c>
      <c r="E450" s="143">
        <v>4</v>
      </c>
    </row>
    <row r="451" spans="1:5">
      <c r="A451" t="str">
        <f t="shared" ref="A451:A514" si="7">B451&amp;"_"&amp;E451</f>
        <v>2817_5</v>
      </c>
      <c r="B451" s="142" t="s">
        <v>1518</v>
      </c>
      <c r="C451" s="142" t="s">
        <v>140</v>
      </c>
      <c r="D451" s="143">
        <v>132</v>
      </c>
      <c r="E451" s="143">
        <v>5</v>
      </c>
    </row>
    <row r="452" spans="1:5">
      <c r="A452" t="str">
        <f t="shared" si="7"/>
        <v>2818_1</v>
      </c>
      <c r="B452" s="142" t="s">
        <v>1519</v>
      </c>
      <c r="C452" s="142" t="s">
        <v>146</v>
      </c>
      <c r="D452" s="143">
        <v>24</v>
      </c>
      <c r="E452" s="143">
        <v>1</v>
      </c>
    </row>
    <row r="453" spans="1:5">
      <c r="A453" t="str">
        <f t="shared" si="7"/>
        <v>2818_2</v>
      </c>
      <c r="B453" s="142" t="s">
        <v>1519</v>
      </c>
      <c r="C453" s="142" t="s">
        <v>138</v>
      </c>
      <c r="D453" s="143">
        <v>22</v>
      </c>
      <c r="E453" s="143">
        <v>2</v>
      </c>
    </row>
    <row r="454" spans="1:5">
      <c r="A454" t="str">
        <f t="shared" si="7"/>
        <v>2818_3</v>
      </c>
      <c r="B454" s="142" t="s">
        <v>1519</v>
      </c>
      <c r="C454" s="142" t="s">
        <v>139</v>
      </c>
      <c r="D454" s="143">
        <v>20</v>
      </c>
      <c r="E454" s="143">
        <v>3</v>
      </c>
    </row>
    <row r="455" spans="1:5">
      <c r="A455" t="str">
        <f t="shared" si="7"/>
        <v>2818_4</v>
      </c>
      <c r="B455" s="142" t="s">
        <v>1519</v>
      </c>
      <c r="C455" s="142" t="s">
        <v>154</v>
      </c>
      <c r="D455" s="143">
        <v>10</v>
      </c>
      <c r="E455" s="143">
        <v>4</v>
      </c>
    </row>
    <row r="456" spans="1:5">
      <c r="A456" t="str">
        <f t="shared" si="7"/>
        <v>2818_5</v>
      </c>
      <c r="B456" s="142" t="s">
        <v>1519</v>
      </c>
      <c r="C456" s="142" t="s">
        <v>152</v>
      </c>
      <c r="D456" s="143">
        <v>10</v>
      </c>
      <c r="E456" s="143">
        <v>5</v>
      </c>
    </row>
    <row r="457" spans="1:5">
      <c r="A457" t="str">
        <f t="shared" si="7"/>
        <v>2819_1</v>
      </c>
      <c r="B457" s="142" t="s">
        <v>1520</v>
      </c>
      <c r="C457" s="142" t="s">
        <v>146</v>
      </c>
      <c r="D457" s="143">
        <v>31</v>
      </c>
      <c r="E457" s="143">
        <v>1</v>
      </c>
    </row>
    <row r="458" spans="1:5">
      <c r="A458" t="str">
        <f t="shared" si="7"/>
        <v>2819_2</v>
      </c>
      <c r="B458" s="142" t="s">
        <v>1520</v>
      </c>
      <c r="C458" s="142" t="s">
        <v>138</v>
      </c>
      <c r="D458" s="143">
        <v>19</v>
      </c>
      <c r="E458" s="143">
        <v>2</v>
      </c>
    </row>
    <row r="459" spans="1:5">
      <c r="A459" t="str">
        <f t="shared" si="7"/>
        <v>2819_3</v>
      </c>
      <c r="B459" s="142" t="s">
        <v>1520</v>
      </c>
      <c r="C459" s="142" t="s">
        <v>145</v>
      </c>
      <c r="D459" s="143">
        <v>14</v>
      </c>
      <c r="E459" s="143">
        <v>3</v>
      </c>
    </row>
    <row r="460" spans="1:5">
      <c r="A460" t="str">
        <f t="shared" si="7"/>
        <v>2819_4</v>
      </c>
      <c r="B460" s="142" t="s">
        <v>1520</v>
      </c>
      <c r="C460" s="142" t="s">
        <v>139</v>
      </c>
      <c r="D460" s="143">
        <v>13</v>
      </c>
      <c r="E460" s="143">
        <v>4</v>
      </c>
    </row>
    <row r="461" spans="1:5">
      <c r="A461" t="str">
        <f t="shared" si="7"/>
        <v>2819_5</v>
      </c>
      <c r="B461" s="142" t="s">
        <v>1520</v>
      </c>
      <c r="C461" s="142" t="s">
        <v>162</v>
      </c>
      <c r="D461" s="143">
        <v>11</v>
      </c>
      <c r="E461" s="143">
        <v>5</v>
      </c>
    </row>
    <row r="462" spans="1:5">
      <c r="A462" t="str">
        <f t="shared" si="7"/>
        <v>2820_1</v>
      </c>
      <c r="B462" s="142" t="s">
        <v>1521</v>
      </c>
      <c r="C462" s="142" t="s">
        <v>138</v>
      </c>
      <c r="D462" s="143">
        <v>104</v>
      </c>
      <c r="E462" s="143">
        <v>1</v>
      </c>
    </row>
    <row r="463" spans="1:5">
      <c r="A463" t="str">
        <f t="shared" si="7"/>
        <v>2820_2</v>
      </c>
      <c r="B463" s="142" t="s">
        <v>1521</v>
      </c>
      <c r="C463" s="142" t="s">
        <v>139</v>
      </c>
      <c r="D463" s="143">
        <v>60</v>
      </c>
      <c r="E463" s="143">
        <v>2</v>
      </c>
    </row>
    <row r="464" spans="1:5">
      <c r="A464" t="str">
        <f t="shared" si="7"/>
        <v>2820_3</v>
      </c>
      <c r="B464" s="142" t="s">
        <v>1521</v>
      </c>
      <c r="C464" s="142" t="s">
        <v>146</v>
      </c>
      <c r="D464" s="143">
        <v>48</v>
      </c>
      <c r="E464" s="143">
        <v>3</v>
      </c>
    </row>
    <row r="465" spans="1:5">
      <c r="A465" t="str">
        <f t="shared" si="7"/>
        <v>2820_4</v>
      </c>
      <c r="B465" s="142" t="s">
        <v>1521</v>
      </c>
      <c r="C465" s="142" t="s">
        <v>140</v>
      </c>
      <c r="D465" s="143">
        <v>42</v>
      </c>
      <c r="E465" s="143">
        <v>4</v>
      </c>
    </row>
    <row r="466" spans="1:5">
      <c r="A466" t="str">
        <f t="shared" si="7"/>
        <v>2820_5</v>
      </c>
      <c r="B466" s="142" t="s">
        <v>1521</v>
      </c>
      <c r="C466" s="142" t="s">
        <v>144</v>
      </c>
      <c r="D466" s="143">
        <v>34</v>
      </c>
      <c r="E466" s="143">
        <v>5</v>
      </c>
    </row>
    <row r="467" spans="1:5">
      <c r="A467" t="str">
        <f t="shared" si="7"/>
        <v>2821_1</v>
      </c>
      <c r="B467" s="142" t="s">
        <v>1522</v>
      </c>
      <c r="C467" s="142" t="s">
        <v>138</v>
      </c>
      <c r="D467" s="143">
        <v>45</v>
      </c>
      <c r="E467" s="143">
        <v>1</v>
      </c>
    </row>
    <row r="468" spans="1:5">
      <c r="A468" t="str">
        <f t="shared" si="7"/>
        <v>2821_2</v>
      </c>
      <c r="B468" s="142" t="s">
        <v>1522</v>
      </c>
      <c r="C468" s="142" t="s">
        <v>139</v>
      </c>
      <c r="D468" s="143">
        <v>28</v>
      </c>
      <c r="E468" s="143">
        <v>2</v>
      </c>
    </row>
    <row r="469" spans="1:5">
      <c r="A469" t="str">
        <f t="shared" si="7"/>
        <v>2821_3</v>
      </c>
      <c r="B469" s="142" t="s">
        <v>1522</v>
      </c>
      <c r="C469" s="142" t="s">
        <v>162</v>
      </c>
      <c r="D469" s="143">
        <v>25</v>
      </c>
      <c r="E469" s="143">
        <v>3</v>
      </c>
    </row>
    <row r="470" spans="1:5">
      <c r="A470" t="str">
        <f t="shared" si="7"/>
        <v>2821_4</v>
      </c>
      <c r="B470" s="142" t="s">
        <v>1522</v>
      </c>
      <c r="C470" s="142" t="s">
        <v>146</v>
      </c>
      <c r="D470" s="143">
        <v>19</v>
      </c>
      <c r="E470" s="143">
        <v>4</v>
      </c>
    </row>
    <row r="471" spans="1:5">
      <c r="A471" t="str">
        <f t="shared" si="7"/>
        <v>2821_5</v>
      </c>
      <c r="B471" s="142" t="s">
        <v>1522</v>
      </c>
      <c r="C471" s="142" t="s">
        <v>154</v>
      </c>
      <c r="D471" s="143">
        <v>16</v>
      </c>
      <c r="E471" s="143">
        <v>5</v>
      </c>
    </row>
    <row r="472" spans="1:5">
      <c r="A472" t="str">
        <f t="shared" si="7"/>
        <v>2822_1</v>
      </c>
      <c r="B472" s="142" t="s">
        <v>1523</v>
      </c>
      <c r="C472" s="142" t="s">
        <v>138</v>
      </c>
      <c r="D472" s="143">
        <v>103</v>
      </c>
      <c r="E472" s="143">
        <v>1</v>
      </c>
    </row>
    <row r="473" spans="1:5">
      <c r="A473" t="str">
        <f t="shared" si="7"/>
        <v>2822_2</v>
      </c>
      <c r="B473" s="142" t="s">
        <v>1523</v>
      </c>
      <c r="C473" s="142" t="s">
        <v>139</v>
      </c>
      <c r="D473" s="143">
        <v>50</v>
      </c>
      <c r="E473" s="143">
        <v>2</v>
      </c>
    </row>
    <row r="474" spans="1:5">
      <c r="A474" t="str">
        <f t="shared" si="7"/>
        <v>2822_3</v>
      </c>
      <c r="B474" s="142" t="s">
        <v>1523</v>
      </c>
      <c r="C474" s="142" t="s">
        <v>140</v>
      </c>
      <c r="D474" s="143">
        <v>46</v>
      </c>
      <c r="E474" s="143">
        <v>3</v>
      </c>
    </row>
    <row r="475" spans="1:5">
      <c r="A475" t="str">
        <f t="shared" si="7"/>
        <v>2822_4</v>
      </c>
      <c r="B475" s="142" t="s">
        <v>1523</v>
      </c>
      <c r="C475" s="142" t="s">
        <v>147</v>
      </c>
      <c r="D475" s="143">
        <v>41</v>
      </c>
      <c r="E475" s="143">
        <v>4</v>
      </c>
    </row>
    <row r="476" spans="1:5">
      <c r="A476" t="str">
        <f t="shared" si="7"/>
        <v>2822_5</v>
      </c>
      <c r="B476" s="142" t="s">
        <v>1523</v>
      </c>
      <c r="C476" s="142" t="s">
        <v>143</v>
      </c>
      <c r="D476" s="143">
        <v>37</v>
      </c>
      <c r="E476" s="143">
        <v>5</v>
      </c>
    </row>
    <row r="477" spans="1:5">
      <c r="A477" t="str">
        <f t="shared" si="7"/>
        <v>2823_1</v>
      </c>
      <c r="B477" s="142" t="s">
        <v>1524</v>
      </c>
      <c r="C477" s="142" t="s">
        <v>139</v>
      </c>
      <c r="D477" s="143">
        <v>44</v>
      </c>
      <c r="E477" s="143">
        <v>1</v>
      </c>
    </row>
    <row r="478" spans="1:5">
      <c r="A478" t="str">
        <f t="shared" si="7"/>
        <v>2823_2</v>
      </c>
      <c r="B478" s="142" t="s">
        <v>1524</v>
      </c>
      <c r="C478" s="142" t="s">
        <v>138</v>
      </c>
      <c r="D478" s="143">
        <v>43</v>
      </c>
      <c r="E478" s="143">
        <v>2</v>
      </c>
    </row>
    <row r="479" spans="1:5">
      <c r="A479" t="str">
        <f t="shared" si="7"/>
        <v>2823_3</v>
      </c>
      <c r="B479" s="142" t="s">
        <v>1524</v>
      </c>
      <c r="C479" s="142" t="s">
        <v>162</v>
      </c>
      <c r="D479" s="143">
        <v>42</v>
      </c>
      <c r="E479" s="143">
        <v>3</v>
      </c>
    </row>
    <row r="480" spans="1:5">
      <c r="A480" t="str">
        <f t="shared" si="7"/>
        <v>2823_4</v>
      </c>
      <c r="B480" s="142" t="s">
        <v>1524</v>
      </c>
      <c r="C480" s="142" t="s">
        <v>146</v>
      </c>
      <c r="D480" s="143">
        <v>39</v>
      </c>
      <c r="E480" s="143">
        <v>4</v>
      </c>
    </row>
    <row r="481" spans="1:5">
      <c r="A481" t="str">
        <f t="shared" si="7"/>
        <v>2823_5</v>
      </c>
      <c r="B481" s="142" t="s">
        <v>1524</v>
      </c>
      <c r="C481" s="142" t="s">
        <v>140</v>
      </c>
      <c r="D481" s="143">
        <v>25</v>
      </c>
      <c r="E481" s="143">
        <v>5</v>
      </c>
    </row>
    <row r="482" spans="1:5">
      <c r="A482" t="str">
        <f t="shared" si="7"/>
        <v>2824_1</v>
      </c>
      <c r="B482" s="142" t="s">
        <v>1525</v>
      </c>
      <c r="C482" s="142" t="s">
        <v>138</v>
      </c>
      <c r="D482" s="143">
        <v>69</v>
      </c>
      <c r="E482" s="143">
        <v>1</v>
      </c>
    </row>
    <row r="483" spans="1:5">
      <c r="A483" t="str">
        <f t="shared" si="7"/>
        <v>2824_2</v>
      </c>
      <c r="B483" s="142" t="s">
        <v>1525</v>
      </c>
      <c r="C483" s="142" t="s">
        <v>162</v>
      </c>
      <c r="D483" s="143">
        <v>48</v>
      </c>
      <c r="E483" s="143">
        <v>2</v>
      </c>
    </row>
    <row r="484" spans="1:5">
      <c r="A484" t="str">
        <f t="shared" si="7"/>
        <v>2824_3</v>
      </c>
      <c r="B484" s="142" t="s">
        <v>1525</v>
      </c>
      <c r="C484" s="142" t="s">
        <v>146</v>
      </c>
      <c r="D484" s="143">
        <v>38</v>
      </c>
      <c r="E484" s="143">
        <v>3</v>
      </c>
    </row>
    <row r="485" spans="1:5">
      <c r="A485" t="str">
        <f t="shared" si="7"/>
        <v>2824_4</v>
      </c>
      <c r="B485" s="142" t="s">
        <v>1525</v>
      </c>
      <c r="C485" s="142" t="s">
        <v>140</v>
      </c>
      <c r="D485" s="143">
        <v>37</v>
      </c>
      <c r="E485" s="143">
        <v>4</v>
      </c>
    </row>
    <row r="486" spans="1:5">
      <c r="A486" t="str">
        <f t="shared" si="7"/>
        <v>2824_5</v>
      </c>
      <c r="B486" s="142" t="s">
        <v>1525</v>
      </c>
      <c r="C486" s="142" t="s">
        <v>139</v>
      </c>
      <c r="D486" s="143">
        <v>37</v>
      </c>
      <c r="E486" s="143">
        <v>5</v>
      </c>
    </row>
    <row r="487" spans="1:5">
      <c r="A487" t="str">
        <f t="shared" si="7"/>
        <v>2825_1</v>
      </c>
      <c r="B487" s="142" t="s">
        <v>1526</v>
      </c>
      <c r="C487" s="142" t="s">
        <v>138</v>
      </c>
      <c r="D487" s="143">
        <v>60</v>
      </c>
      <c r="E487" s="143">
        <v>1</v>
      </c>
    </row>
    <row r="488" spans="1:5">
      <c r="A488" t="str">
        <f t="shared" si="7"/>
        <v>2825_2</v>
      </c>
      <c r="B488" s="142" t="s">
        <v>1526</v>
      </c>
      <c r="C488" s="142" t="s">
        <v>162</v>
      </c>
      <c r="D488" s="143">
        <v>41</v>
      </c>
      <c r="E488" s="143">
        <v>2</v>
      </c>
    </row>
    <row r="489" spans="1:5">
      <c r="A489" t="str">
        <f t="shared" si="7"/>
        <v>2825_3</v>
      </c>
      <c r="B489" s="142" t="s">
        <v>1526</v>
      </c>
      <c r="C489" s="142" t="s">
        <v>139</v>
      </c>
      <c r="D489" s="143">
        <v>38</v>
      </c>
      <c r="E489" s="143">
        <v>3</v>
      </c>
    </row>
    <row r="490" spans="1:5">
      <c r="A490" t="str">
        <f t="shared" si="7"/>
        <v>2825_4</v>
      </c>
      <c r="B490" s="142" t="s">
        <v>1526</v>
      </c>
      <c r="C490" s="142" t="s">
        <v>140</v>
      </c>
      <c r="D490" s="143">
        <v>34</v>
      </c>
      <c r="E490" s="143">
        <v>4</v>
      </c>
    </row>
    <row r="491" spans="1:5">
      <c r="A491" t="str">
        <f t="shared" si="7"/>
        <v>2825_5</v>
      </c>
      <c r="B491" s="142" t="s">
        <v>1526</v>
      </c>
      <c r="C491" s="142" t="s">
        <v>146</v>
      </c>
      <c r="D491" s="143">
        <v>27</v>
      </c>
      <c r="E491" s="143">
        <v>5</v>
      </c>
    </row>
    <row r="492" spans="1:5">
      <c r="A492" t="str">
        <f t="shared" si="7"/>
        <v>2826_1</v>
      </c>
      <c r="B492" s="142" t="s">
        <v>1527</v>
      </c>
      <c r="C492" s="142" t="s">
        <v>138</v>
      </c>
      <c r="D492" s="143">
        <v>75</v>
      </c>
      <c r="E492" s="143">
        <v>1</v>
      </c>
    </row>
    <row r="493" spans="1:5">
      <c r="A493" t="str">
        <f t="shared" si="7"/>
        <v>2826_2</v>
      </c>
      <c r="B493" s="142" t="s">
        <v>1527</v>
      </c>
      <c r="C493" s="142" t="s">
        <v>140</v>
      </c>
      <c r="D493" s="143">
        <v>49</v>
      </c>
      <c r="E493" s="143">
        <v>2</v>
      </c>
    </row>
    <row r="494" spans="1:5">
      <c r="A494" t="str">
        <f t="shared" si="7"/>
        <v>2826_3</v>
      </c>
      <c r="B494" s="142" t="s">
        <v>1527</v>
      </c>
      <c r="C494" s="142" t="s">
        <v>139</v>
      </c>
      <c r="D494" s="143">
        <v>44</v>
      </c>
      <c r="E494" s="143">
        <v>3</v>
      </c>
    </row>
    <row r="495" spans="1:5">
      <c r="A495" t="str">
        <f t="shared" si="7"/>
        <v>2826_4</v>
      </c>
      <c r="B495" s="142" t="s">
        <v>1527</v>
      </c>
      <c r="C495" s="142" t="s">
        <v>146</v>
      </c>
      <c r="D495" s="143">
        <v>43</v>
      </c>
      <c r="E495" s="143">
        <v>4</v>
      </c>
    </row>
    <row r="496" spans="1:5">
      <c r="A496" t="str">
        <f t="shared" si="7"/>
        <v>2826_5</v>
      </c>
      <c r="B496" s="142" t="s">
        <v>1527</v>
      </c>
      <c r="C496" s="142" t="s">
        <v>142</v>
      </c>
      <c r="D496" s="143">
        <v>28</v>
      </c>
      <c r="E496" s="143">
        <v>5</v>
      </c>
    </row>
    <row r="497" spans="1:5">
      <c r="A497" t="str">
        <f t="shared" si="7"/>
        <v>2827_1</v>
      </c>
      <c r="B497" s="142" t="s">
        <v>1528</v>
      </c>
      <c r="C497" s="142" t="s">
        <v>138</v>
      </c>
      <c r="D497" s="143">
        <v>50</v>
      </c>
      <c r="E497" s="143">
        <v>1</v>
      </c>
    </row>
    <row r="498" spans="1:5">
      <c r="A498" t="str">
        <f t="shared" si="7"/>
        <v>2827_2</v>
      </c>
      <c r="B498" s="142" t="s">
        <v>1528</v>
      </c>
      <c r="C498" s="142" t="s">
        <v>140</v>
      </c>
      <c r="D498" s="143">
        <v>36</v>
      </c>
      <c r="E498" s="143">
        <v>2</v>
      </c>
    </row>
    <row r="499" spans="1:5">
      <c r="A499" t="str">
        <f t="shared" si="7"/>
        <v>2827_3</v>
      </c>
      <c r="B499" s="142" t="s">
        <v>1528</v>
      </c>
      <c r="C499" s="142" t="s">
        <v>139</v>
      </c>
      <c r="D499" s="143">
        <v>29</v>
      </c>
      <c r="E499" s="143">
        <v>3</v>
      </c>
    </row>
    <row r="500" spans="1:5">
      <c r="A500" t="str">
        <f t="shared" si="7"/>
        <v>2827_4</v>
      </c>
      <c r="B500" s="142" t="s">
        <v>1528</v>
      </c>
      <c r="C500" s="142" t="s">
        <v>146</v>
      </c>
      <c r="D500" s="143">
        <v>26</v>
      </c>
      <c r="E500" s="143">
        <v>4</v>
      </c>
    </row>
    <row r="501" spans="1:5">
      <c r="A501" t="str">
        <f t="shared" si="7"/>
        <v>2827_5</v>
      </c>
      <c r="B501" s="142" t="s">
        <v>1528</v>
      </c>
      <c r="C501" s="142" t="s">
        <v>156</v>
      </c>
      <c r="D501" s="143">
        <v>16</v>
      </c>
      <c r="E501" s="143">
        <v>5</v>
      </c>
    </row>
    <row r="502" spans="1:5">
      <c r="A502" t="str">
        <f t="shared" si="7"/>
        <v>2828_1</v>
      </c>
      <c r="B502" s="142" t="s">
        <v>1529</v>
      </c>
      <c r="C502" s="142" t="s">
        <v>138</v>
      </c>
      <c r="D502" s="143">
        <v>52</v>
      </c>
      <c r="E502" s="143">
        <v>1</v>
      </c>
    </row>
    <row r="503" spans="1:5">
      <c r="A503" t="str">
        <f t="shared" si="7"/>
        <v>2828_2</v>
      </c>
      <c r="B503" s="142" t="s">
        <v>1529</v>
      </c>
      <c r="C503" s="142" t="s">
        <v>162</v>
      </c>
      <c r="D503" s="143">
        <v>43</v>
      </c>
      <c r="E503" s="143">
        <v>2</v>
      </c>
    </row>
    <row r="504" spans="1:5">
      <c r="A504" t="str">
        <f t="shared" si="7"/>
        <v>2828_3</v>
      </c>
      <c r="B504" s="142" t="s">
        <v>1529</v>
      </c>
      <c r="C504" s="142" t="s">
        <v>146</v>
      </c>
      <c r="D504" s="143">
        <v>38</v>
      </c>
      <c r="E504" s="143">
        <v>3</v>
      </c>
    </row>
    <row r="505" spans="1:5">
      <c r="A505" t="str">
        <f t="shared" si="7"/>
        <v>2828_4</v>
      </c>
      <c r="B505" s="142" t="s">
        <v>1529</v>
      </c>
      <c r="C505" s="142" t="s">
        <v>139</v>
      </c>
      <c r="D505" s="143">
        <v>33</v>
      </c>
      <c r="E505" s="143">
        <v>4</v>
      </c>
    </row>
    <row r="506" spans="1:5">
      <c r="A506" t="str">
        <f t="shared" si="7"/>
        <v>2828_5</v>
      </c>
      <c r="B506" s="142" t="s">
        <v>1529</v>
      </c>
      <c r="C506" s="142" t="s">
        <v>140</v>
      </c>
      <c r="D506" s="143">
        <v>22</v>
      </c>
      <c r="E506" s="143">
        <v>5</v>
      </c>
    </row>
    <row r="507" spans="1:5">
      <c r="A507" t="str">
        <f t="shared" si="7"/>
        <v>_1</v>
      </c>
      <c r="B507" s="142"/>
      <c r="C507" s="142" t="s">
        <v>138</v>
      </c>
      <c r="D507" s="143">
        <v>111</v>
      </c>
      <c r="E507" s="143">
        <v>1</v>
      </c>
    </row>
    <row r="508" spans="1:5">
      <c r="A508" t="str">
        <f t="shared" si="7"/>
        <v>_2</v>
      </c>
      <c r="B508" s="142"/>
      <c r="C508" s="142" t="s">
        <v>140</v>
      </c>
      <c r="D508" s="143">
        <v>94</v>
      </c>
      <c r="E508" s="143">
        <v>2</v>
      </c>
    </row>
    <row r="509" spans="1:5">
      <c r="A509" t="str">
        <f t="shared" si="7"/>
        <v>_3</v>
      </c>
      <c r="B509" s="142"/>
      <c r="C509" s="142" t="s">
        <v>162</v>
      </c>
      <c r="D509" s="143">
        <v>82</v>
      </c>
      <c r="E509" s="143">
        <v>3</v>
      </c>
    </row>
    <row r="510" spans="1:5">
      <c r="A510" t="str">
        <f t="shared" si="7"/>
        <v>_4</v>
      </c>
      <c r="B510" s="142"/>
      <c r="C510" s="142" t="s">
        <v>139</v>
      </c>
      <c r="D510" s="143">
        <v>72</v>
      </c>
      <c r="E510" s="143">
        <v>4</v>
      </c>
    </row>
    <row r="511" spans="1:5">
      <c r="A511" t="str">
        <f t="shared" si="7"/>
        <v>_5</v>
      </c>
      <c r="B511" s="142"/>
      <c r="C511" s="142" t="s">
        <v>142</v>
      </c>
      <c r="D511" s="143">
        <v>62</v>
      </c>
      <c r="E511" s="143">
        <v>5</v>
      </c>
    </row>
    <row r="512" spans="1:5">
      <c r="A512" t="str">
        <f t="shared" si="7"/>
        <v>1401_1</v>
      </c>
      <c r="B512" s="142" t="s">
        <v>1306</v>
      </c>
      <c r="C512" s="142" t="s">
        <v>139</v>
      </c>
      <c r="D512" s="143">
        <v>7</v>
      </c>
      <c r="E512" s="143">
        <v>1</v>
      </c>
    </row>
    <row r="513" spans="1:5">
      <c r="A513" t="str">
        <f t="shared" si="7"/>
        <v>1401_2</v>
      </c>
      <c r="B513" s="142" t="s">
        <v>1306</v>
      </c>
      <c r="C513" s="142" t="s">
        <v>146</v>
      </c>
      <c r="D513" s="143">
        <v>5</v>
      </c>
      <c r="E513" s="143">
        <v>2</v>
      </c>
    </row>
    <row r="514" spans="1:5">
      <c r="A514" t="str">
        <f t="shared" si="7"/>
        <v>1401_3</v>
      </c>
      <c r="B514" s="142" t="s">
        <v>1306</v>
      </c>
      <c r="C514" s="142" t="s">
        <v>141</v>
      </c>
      <c r="D514" s="143">
        <v>5</v>
      </c>
      <c r="E514" s="143">
        <v>3</v>
      </c>
    </row>
    <row r="515" spans="1:5">
      <c r="A515" t="str">
        <f t="shared" ref="A515:A578" si="8">B515&amp;"_"&amp;E515</f>
        <v>1401_4</v>
      </c>
      <c r="B515" s="142" t="s">
        <v>1306</v>
      </c>
      <c r="C515" s="142" t="s">
        <v>138</v>
      </c>
      <c r="D515" s="143">
        <v>5</v>
      </c>
      <c r="E515" s="143">
        <v>4</v>
      </c>
    </row>
    <row r="516" spans="1:5">
      <c r="A516" t="str">
        <f t="shared" si="8"/>
        <v>1401_5</v>
      </c>
      <c r="B516" s="142" t="s">
        <v>1306</v>
      </c>
      <c r="C516" s="142" t="s">
        <v>163</v>
      </c>
      <c r="D516" s="143">
        <v>4</v>
      </c>
      <c r="E516" s="143">
        <v>5</v>
      </c>
    </row>
    <row r="517" spans="1:5">
      <c r="A517" t="str">
        <f t="shared" si="8"/>
        <v>1402_1</v>
      </c>
      <c r="B517" s="142" t="s">
        <v>1314</v>
      </c>
      <c r="C517" s="142" t="s">
        <v>138</v>
      </c>
      <c r="D517" s="143">
        <v>15</v>
      </c>
      <c r="E517" s="143">
        <v>1</v>
      </c>
    </row>
    <row r="518" spans="1:5">
      <c r="A518" t="str">
        <f t="shared" si="8"/>
        <v>1402_2</v>
      </c>
      <c r="B518" s="142" t="s">
        <v>1314</v>
      </c>
      <c r="C518" s="142" t="s">
        <v>146</v>
      </c>
      <c r="D518" s="143">
        <v>11</v>
      </c>
      <c r="E518" s="143">
        <v>2</v>
      </c>
    </row>
    <row r="519" spans="1:5">
      <c r="A519" t="str">
        <f t="shared" si="8"/>
        <v>1402_3</v>
      </c>
      <c r="B519" s="142" t="s">
        <v>1314</v>
      </c>
      <c r="C519" s="142" t="s">
        <v>139</v>
      </c>
      <c r="D519" s="143">
        <v>9</v>
      </c>
      <c r="E519" s="143">
        <v>3</v>
      </c>
    </row>
    <row r="520" spans="1:5">
      <c r="A520" t="str">
        <f t="shared" si="8"/>
        <v>1402_4</v>
      </c>
      <c r="B520" s="142" t="s">
        <v>1314</v>
      </c>
      <c r="C520" s="142" t="s">
        <v>220</v>
      </c>
      <c r="D520" s="143">
        <v>5</v>
      </c>
      <c r="E520" s="143">
        <v>4</v>
      </c>
    </row>
    <row r="521" spans="1:5">
      <c r="A521" t="str">
        <f t="shared" si="8"/>
        <v>1402_5</v>
      </c>
      <c r="B521" s="142" t="s">
        <v>1314</v>
      </c>
      <c r="C521" s="142" t="s">
        <v>153</v>
      </c>
      <c r="D521" s="143">
        <v>5</v>
      </c>
      <c r="E521" s="143">
        <v>5</v>
      </c>
    </row>
    <row r="522" spans="1:5">
      <c r="A522" t="str">
        <f t="shared" si="8"/>
        <v>1403_1</v>
      </c>
      <c r="B522" s="142" t="s">
        <v>1317</v>
      </c>
      <c r="C522" s="142" t="s">
        <v>139</v>
      </c>
      <c r="D522" s="143">
        <v>4</v>
      </c>
      <c r="E522" s="143">
        <v>1</v>
      </c>
    </row>
    <row r="523" spans="1:5">
      <c r="A523" t="str">
        <f t="shared" si="8"/>
        <v>1403_2</v>
      </c>
      <c r="B523" s="142" t="s">
        <v>1317</v>
      </c>
      <c r="C523" s="142" t="s">
        <v>158</v>
      </c>
      <c r="D523" s="143">
        <v>4</v>
      </c>
      <c r="E523" s="143">
        <v>2</v>
      </c>
    </row>
    <row r="524" spans="1:5">
      <c r="A524" t="str">
        <f t="shared" si="8"/>
        <v>1403_3</v>
      </c>
      <c r="B524" s="142" t="s">
        <v>1317</v>
      </c>
      <c r="C524" s="142" t="s">
        <v>146</v>
      </c>
      <c r="D524" s="143">
        <v>3</v>
      </c>
      <c r="E524" s="143">
        <v>3</v>
      </c>
    </row>
    <row r="525" spans="1:5">
      <c r="A525" t="str">
        <f t="shared" si="8"/>
        <v>1403_4</v>
      </c>
      <c r="B525" s="142" t="s">
        <v>1317</v>
      </c>
      <c r="C525" s="142" t="s">
        <v>144</v>
      </c>
      <c r="D525" s="143">
        <v>3</v>
      </c>
      <c r="E525" s="143">
        <v>4</v>
      </c>
    </row>
    <row r="526" spans="1:5">
      <c r="A526" t="str">
        <f t="shared" si="8"/>
        <v>1403_5</v>
      </c>
      <c r="B526" s="142" t="s">
        <v>1317</v>
      </c>
      <c r="C526" s="142" t="s">
        <v>167</v>
      </c>
      <c r="D526" s="143">
        <v>3</v>
      </c>
      <c r="E526" s="143">
        <v>5</v>
      </c>
    </row>
    <row r="527" spans="1:5">
      <c r="A527" t="str">
        <f t="shared" si="8"/>
        <v>1404_1</v>
      </c>
      <c r="B527" s="142" t="s">
        <v>1295</v>
      </c>
      <c r="C527" s="142" t="s">
        <v>138</v>
      </c>
      <c r="D527" s="143">
        <v>13</v>
      </c>
      <c r="E527" s="143">
        <v>1</v>
      </c>
    </row>
    <row r="528" spans="1:5">
      <c r="A528" t="str">
        <f t="shared" si="8"/>
        <v>1404_2</v>
      </c>
      <c r="B528" s="142" t="s">
        <v>1295</v>
      </c>
      <c r="C528" s="142" t="s">
        <v>140</v>
      </c>
      <c r="D528" s="143">
        <v>7</v>
      </c>
      <c r="E528" s="143">
        <v>2</v>
      </c>
    </row>
    <row r="529" spans="1:5">
      <c r="A529" t="str">
        <f t="shared" si="8"/>
        <v>1404_3</v>
      </c>
      <c r="B529" s="142" t="s">
        <v>1295</v>
      </c>
      <c r="C529" s="142" t="s">
        <v>146</v>
      </c>
      <c r="D529" s="143">
        <v>6</v>
      </c>
      <c r="E529" s="143">
        <v>3</v>
      </c>
    </row>
    <row r="530" spans="1:5">
      <c r="A530" t="str">
        <f t="shared" si="8"/>
        <v>1404_4</v>
      </c>
      <c r="B530" s="142" t="s">
        <v>1295</v>
      </c>
      <c r="C530" s="142" t="s">
        <v>162</v>
      </c>
      <c r="D530" s="143">
        <v>6</v>
      </c>
      <c r="E530" s="143">
        <v>4</v>
      </c>
    </row>
    <row r="531" spans="1:5">
      <c r="A531" t="str">
        <f t="shared" si="8"/>
        <v>1404_5</v>
      </c>
      <c r="B531" s="142" t="s">
        <v>1295</v>
      </c>
      <c r="C531" s="142" t="s">
        <v>144</v>
      </c>
      <c r="D531" s="143">
        <v>5</v>
      </c>
      <c r="E531" s="143">
        <v>5</v>
      </c>
    </row>
    <row r="532" spans="1:5">
      <c r="A532" t="str">
        <f t="shared" si="8"/>
        <v>1405_1</v>
      </c>
      <c r="B532" s="142" t="s">
        <v>1322</v>
      </c>
      <c r="C532" s="142" t="s">
        <v>144</v>
      </c>
      <c r="D532" s="143">
        <v>4</v>
      </c>
      <c r="E532" s="143">
        <v>1</v>
      </c>
    </row>
    <row r="533" spans="1:5">
      <c r="A533" t="str">
        <f t="shared" si="8"/>
        <v>1405_2</v>
      </c>
      <c r="B533" s="142" t="s">
        <v>1322</v>
      </c>
      <c r="C533" s="142" t="s">
        <v>154</v>
      </c>
      <c r="D533" s="143">
        <v>4</v>
      </c>
      <c r="E533" s="143">
        <v>2</v>
      </c>
    </row>
    <row r="534" spans="1:5">
      <c r="A534" t="str">
        <f t="shared" si="8"/>
        <v>1405_3</v>
      </c>
      <c r="B534" s="142" t="s">
        <v>1322</v>
      </c>
      <c r="C534" s="142" t="s">
        <v>139</v>
      </c>
      <c r="D534" s="143">
        <v>4</v>
      </c>
      <c r="E534" s="143">
        <v>3</v>
      </c>
    </row>
    <row r="535" spans="1:5">
      <c r="A535" t="str">
        <f t="shared" si="8"/>
        <v>1405_4</v>
      </c>
      <c r="B535" s="142" t="s">
        <v>1322</v>
      </c>
      <c r="C535" s="142" t="s">
        <v>160</v>
      </c>
      <c r="D535" s="143">
        <v>3</v>
      </c>
      <c r="E535" s="143">
        <v>4</v>
      </c>
    </row>
    <row r="536" spans="1:5">
      <c r="A536" t="str">
        <f t="shared" si="8"/>
        <v>1405_5</v>
      </c>
      <c r="B536" s="142" t="s">
        <v>1322</v>
      </c>
      <c r="C536" s="142" t="s">
        <v>165</v>
      </c>
      <c r="D536" s="143">
        <v>3</v>
      </c>
      <c r="E536" s="143">
        <v>5</v>
      </c>
    </row>
    <row r="537" spans="1:5">
      <c r="A537" t="str">
        <f t="shared" si="8"/>
        <v>1406_1</v>
      </c>
      <c r="B537" s="142" t="s">
        <v>1323</v>
      </c>
      <c r="C537" s="142" t="s">
        <v>141</v>
      </c>
      <c r="D537" s="143">
        <v>7</v>
      </c>
      <c r="E537" s="143">
        <v>1</v>
      </c>
    </row>
    <row r="538" spans="1:5">
      <c r="A538" t="str">
        <f t="shared" si="8"/>
        <v>1406_2</v>
      </c>
      <c r="B538" s="142" t="s">
        <v>1323</v>
      </c>
      <c r="C538" s="142" t="s">
        <v>144</v>
      </c>
      <c r="D538" s="143">
        <v>6</v>
      </c>
      <c r="E538" s="143">
        <v>2</v>
      </c>
    </row>
    <row r="539" spans="1:5">
      <c r="A539" t="str">
        <f t="shared" si="8"/>
        <v>1406_3</v>
      </c>
      <c r="B539" s="142" t="s">
        <v>1323</v>
      </c>
      <c r="C539" s="142" t="s">
        <v>138</v>
      </c>
      <c r="D539" s="143">
        <v>5</v>
      </c>
      <c r="E539" s="143">
        <v>3</v>
      </c>
    </row>
    <row r="540" spans="1:5">
      <c r="A540" t="str">
        <f t="shared" si="8"/>
        <v>1406_4</v>
      </c>
      <c r="B540" s="142" t="s">
        <v>1323</v>
      </c>
      <c r="C540" s="142" t="s">
        <v>151</v>
      </c>
      <c r="D540" s="143">
        <v>5</v>
      </c>
      <c r="E540" s="143">
        <v>4</v>
      </c>
    </row>
    <row r="541" spans="1:5">
      <c r="A541" t="str">
        <f t="shared" si="8"/>
        <v>1406_5</v>
      </c>
      <c r="B541" s="142" t="s">
        <v>1323</v>
      </c>
      <c r="C541" s="142" t="s">
        <v>139</v>
      </c>
      <c r="D541" s="143">
        <v>4</v>
      </c>
      <c r="E541" s="143">
        <v>5</v>
      </c>
    </row>
    <row r="542" spans="1:5">
      <c r="A542" t="str">
        <f t="shared" si="8"/>
        <v>1407_1</v>
      </c>
      <c r="B542" s="142" t="s">
        <v>1319</v>
      </c>
      <c r="C542" s="142" t="s">
        <v>141</v>
      </c>
      <c r="D542" s="143">
        <v>3</v>
      </c>
      <c r="E542" s="143">
        <v>1</v>
      </c>
    </row>
    <row r="543" spans="1:5">
      <c r="A543" t="str">
        <f t="shared" si="8"/>
        <v>1407_2</v>
      </c>
      <c r="B543" s="142" t="s">
        <v>1319</v>
      </c>
      <c r="C543" s="142" t="s">
        <v>138</v>
      </c>
      <c r="D543" s="143">
        <v>2</v>
      </c>
      <c r="E543" s="143">
        <v>2</v>
      </c>
    </row>
    <row r="544" spans="1:5">
      <c r="A544" t="str">
        <f t="shared" si="8"/>
        <v>1407_3</v>
      </c>
      <c r="B544" s="142" t="s">
        <v>1319</v>
      </c>
      <c r="C544" s="142" t="s">
        <v>146</v>
      </c>
      <c r="D544" s="143">
        <v>1</v>
      </c>
      <c r="E544" s="143">
        <v>3</v>
      </c>
    </row>
    <row r="545" spans="1:5">
      <c r="A545" t="str">
        <f t="shared" si="8"/>
        <v>1407_4</v>
      </c>
      <c r="B545" s="142" t="s">
        <v>1319</v>
      </c>
      <c r="C545" s="142" t="s">
        <v>362</v>
      </c>
      <c r="D545" s="143">
        <v>1</v>
      </c>
      <c r="E545" s="143">
        <v>4</v>
      </c>
    </row>
    <row r="546" spans="1:5">
      <c r="A546" t="str">
        <f t="shared" si="8"/>
        <v>1407_5</v>
      </c>
      <c r="B546" s="142" t="s">
        <v>1319</v>
      </c>
      <c r="C546" s="142" t="s">
        <v>159</v>
      </c>
      <c r="D546" s="143">
        <v>1</v>
      </c>
      <c r="E546" s="143">
        <v>5</v>
      </c>
    </row>
    <row r="547" spans="1:5">
      <c r="A547" t="str">
        <f t="shared" si="8"/>
        <v>1409_1</v>
      </c>
      <c r="B547" s="142" t="s">
        <v>1321</v>
      </c>
      <c r="C547" s="142" t="s">
        <v>147</v>
      </c>
      <c r="D547" s="143">
        <v>13</v>
      </c>
      <c r="E547" s="143">
        <v>1</v>
      </c>
    </row>
    <row r="548" spans="1:5">
      <c r="A548" t="str">
        <f t="shared" si="8"/>
        <v>1409_2</v>
      </c>
      <c r="B548" s="142" t="s">
        <v>1321</v>
      </c>
      <c r="C548" s="142" t="s">
        <v>138</v>
      </c>
      <c r="D548" s="143">
        <v>11</v>
      </c>
      <c r="E548" s="143">
        <v>2</v>
      </c>
    </row>
    <row r="549" spans="1:5">
      <c r="A549" t="str">
        <f t="shared" si="8"/>
        <v>1409_3</v>
      </c>
      <c r="B549" s="142" t="s">
        <v>1321</v>
      </c>
      <c r="C549" s="142" t="s">
        <v>149</v>
      </c>
      <c r="D549" s="143">
        <v>7</v>
      </c>
      <c r="E549" s="143">
        <v>3</v>
      </c>
    </row>
    <row r="550" spans="1:5">
      <c r="A550" t="str">
        <f t="shared" si="8"/>
        <v>1409_4</v>
      </c>
      <c r="B550" s="142" t="s">
        <v>1321</v>
      </c>
      <c r="C550" s="142" t="s">
        <v>146</v>
      </c>
      <c r="D550" s="143">
        <v>6</v>
      </c>
      <c r="E550" s="143">
        <v>4</v>
      </c>
    </row>
    <row r="551" spans="1:5">
      <c r="A551" t="str">
        <f t="shared" si="8"/>
        <v>1409_5</v>
      </c>
      <c r="B551" s="142" t="s">
        <v>1321</v>
      </c>
      <c r="C551" s="142" t="s">
        <v>178</v>
      </c>
      <c r="D551" s="143">
        <v>4</v>
      </c>
      <c r="E551" s="143">
        <v>5</v>
      </c>
    </row>
    <row r="552" spans="1:5">
      <c r="A552" t="str">
        <f t="shared" si="8"/>
        <v>1410_1</v>
      </c>
      <c r="B552" s="142" t="s">
        <v>1307</v>
      </c>
      <c r="C552" s="142" t="s">
        <v>138</v>
      </c>
      <c r="D552" s="143">
        <v>18</v>
      </c>
      <c r="E552" s="143">
        <v>1</v>
      </c>
    </row>
    <row r="553" spans="1:5">
      <c r="A553" t="str">
        <f t="shared" si="8"/>
        <v>1410_2</v>
      </c>
      <c r="B553" s="142" t="s">
        <v>1307</v>
      </c>
      <c r="C553" s="142" t="s">
        <v>154</v>
      </c>
      <c r="D553" s="143">
        <v>12</v>
      </c>
      <c r="E553" s="143">
        <v>2</v>
      </c>
    </row>
    <row r="554" spans="1:5">
      <c r="A554" t="str">
        <f t="shared" si="8"/>
        <v>1410_3</v>
      </c>
      <c r="B554" s="142" t="s">
        <v>1307</v>
      </c>
      <c r="C554" s="142" t="s">
        <v>139</v>
      </c>
      <c r="D554" s="143">
        <v>11</v>
      </c>
      <c r="E554" s="143">
        <v>3</v>
      </c>
    </row>
    <row r="555" spans="1:5">
      <c r="A555" t="str">
        <f t="shared" si="8"/>
        <v>1410_4</v>
      </c>
      <c r="B555" s="142" t="s">
        <v>1307</v>
      </c>
      <c r="C555" s="142" t="s">
        <v>162</v>
      </c>
      <c r="D555" s="143">
        <v>9</v>
      </c>
      <c r="E555" s="143">
        <v>4</v>
      </c>
    </row>
    <row r="556" spans="1:5">
      <c r="A556" t="str">
        <f t="shared" si="8"/>
        <v>1410_5</v>
      </c>
      <c r="B556" s="142" t="s">
        <v>1307</v>
      </c>
      <c r="C556" s="142" t="s">
        <v>236</v>
      </c>
      <c r="D556" s="143">
        <v>7</v>
      </c>
      <c r="E556" s="143">
        <v>5</v>
      </c>
    </row>
    <row r="557" spans="1:5">
      <c r="A557" t="str">
        <f t="shared" si="8"/>
        <v>1411_1</v>
      </c>
      <c r="B557" s="142" t="s">
        <v>1315</v>
      </c>
      <c r="C557" s="142" t="s">
        <v>146</v>
      </c>
      <c r="D557" s="143">
        <v>8</v>
      </c>
      <c r="E557" s="143">
        <v>1</v>
      </c>
    </row>
    <row r="558" spans="1:5">
      <c r="A558" t="str">
        <f t="shared" si="8"/>
        <v>1411_2</v>
      </c>
      <c r="B558" s="142" t="s">
        <v>1315</v>
      </c>
      <c r="C558" s="142" t="s">
        <v>144</v>
      </c>
      <c r="D558" s="143">
        <v>6</v>
      </c>
      <c r="E558" s="143">
        <v>2</v>
      </c>
    </row>
    <row r="559" spans="1:5">
      <c r="A559" t="str">
        <f t="shared" si="8"/>
        <v>1411_3</v>
      </c>
      <c r="B559" s="142" t="s">
        <v>1315</v>
      </c>
      <c r="C559" s="142" t="s">
        <v>154</v>
      </c>
      <c r="D559" s="143">
        <v>6</v>
      </c>
      <c r="E559" s="143">
        <v>3</v>
      </c>
    </row>
    <row r="560" spans="1:5">
      <c r="A560" t="str">
        <f t="shared" si="8"/>
        <v>1411_4</v>
      </c>
      <c r="B560" s="142" t="s">
        <v>1315</v>
      </c>
      <c r="C560" s="142" t="s">
        <v>138</v>
      </c>
      <c r="D560" s="143">
        <v>5</v>
      </c>
      <c r="E560" s="143">
        <v>4</v>
      </c>
    </row>
    <row r="561" spans="1:5">
      <c r="A561" t="str">
        <f t="shared" si="8"/>
        <v>1411_5</v>
      </c>
      <c r="B561" s="142" t="s">
        <v>1315</v>
      </c>
      <c r="C561" s="142" t="s">
        <v>142</v>
      </c>
      <c r="D561" s="143">
        <v>5</v>
      </c>
      <c r="E561" s="143">
        <v>5</v>
      </c>
    </row>
    <row r="562" spans="1:5">
      <c r="A562" t="str">
        <f t="shared" si="8"/>
        <v>1412_1</v>
      </c>
      <c r="B562" s="142" t="s">
        <v>1298</v>
      </c>
      <c r="C562" s="142" t="s">
        <v>138</v>
      </c>
      <c r="D562" s="143">
        <v>5</v>
      </c>
      <c r="E562" s="143">
        <v>1</v>
      </c>
    </row>
    <row r="563" spans="1:5">
      <c r="A563" t="str">
        <f t="shared" si="8"/>
        <v>1412_2</v>
      </c>
      <c r="B563" s="142" t="s">
        <v>1298</v>
      </c>
      <c r="C563" s="142" t="s">
        <v>146</v>
      </c>
      <c r="D563" s="143">
        <v>4</v>
      </c>
      <c r="E563" s="143">
        <v>2</v>
      </c>
    </row>
    <row r="564" spans="1:5">
      <c r="A564" t="str">
        <f t="shared" si="8"/>
        <v>1412_3</v>
      </c>
      <c r="B564" s="142" t="s">
        <v>1298</v>
      </c>
      <c r="C564" s="142" t="s">
        <v>144</v>
      </c>
      <c r="D564" s="143">
        <v>4</v>
      </c>
      <c r="E564" s="143">
        <v>3</v>
      </c>
    </row>
    <row r="565" spans="1:5">
      <c r="A565" t="str">
        <f t="shared" si="8"/>
        <v>1412_4</v>
      </c>
      <c r="B565" s="142" t="s">
        <v>1298</v>
      </c>
      <c r="C565" s="142" t="s">
        <v>140</v>
      </c>
      <c r="D565" s="143">
        <v>4</v>
      </c>
      <c r="E565" s="143">
        <v>4</v>
      </c>
    </row>
    <row r="566" spans="1:5">
      <c r="A566" t="str">
        <f t="shared" si="8"/>
        <v>1412_5</v>
      </c>
      <c r="B566" s="142" t="s">
        <v>1298</v>
      </c>
      <c r="C566" s="142" t="s">
        <v>141</v>
      </c>
      <c r="D566" s="143">
        <v>4</v>
      </c>
      <c r="E566" s="143">
        <v>5</v>
      </c>
    </row>
    <row r="567" spans="1:5">
      <c r="A567" t="str">
        <f t="shared" si="8"/>
        <v>1413_1</v>
      </c>
      <c r="B567" s="142" t="s">
        <v>1311</v>
      </c>
      <c r="C567" s="142" t="s">
        <v>146</v>
      </c>
      <c r="D567" s="143">
        <v>21</v>
      </c>
      <c r="E567" s="143">
        <v>1</v>
      </c>
    </row>
    <row r="568" spans="1:5">
      <c r="A568" t="str">
        <f t="shared" si="8"/>
        <v>1413_2</v>
      </c>
      <c r="B568" s="142" t="s">
        <v>1311</v>
      </c>
      <c r="C568" s="142" t="s">
        <v>138</v>
      </c>
      <c r="D568" s="143">
        <v>12</v>
      </c>
      <c r="E568" s="143">
        <v>2</v>
      </c>
    </row>
    <row r="569" spans="1:5">
      <c r="A569" t="str">
        <f t="shared" si="8"/>
        <v>1413_3</v>
      </c>
      <c r="B569" s="142" t="s">
        <v>1311</v>
      </c>
      <c r="C569" s="142" t="s">
        <v>145</v>
      </c>
      <c r="D569" s="143">
        <v>11</v>
      </c>
      <c r="E569" s="143">
        <v>3</v>
      </c>
    </row>
    <row r="570" spans="1:5">
      <c r="A570" t="str">
        <f t="shared" si="8"/>
        <v>1413_4</v>
      </c>
      <c r="B570" s="142" t="s">
        <v>1311</v>
      </c>
      <c r="C570" s="142" t="s">
        <v>140</v>
      </c>
      <c r="D570" s="143">
        <v>9</v>
      </c>
      <c r="E570" s="143">
        <v>4</v>
      </c>
    </row>
    <row r="571" spans="1:5">
      <c r="A571" t="str">
        <f t="shared" si="8"/>
        <v>1413_5</v>
      </c>
      <c r="B571" s="142" t="s">
        <v>1311</v>
      </c>
      <c r="C571" s="142" t="s">
        <v>139</v>
      </c>
      <c r="D571" s="143">
        <v>9</v>
      </c>
      <c r="E571" s="143">
        <v>5</v>
      </c>
    </row>
    <row r="572" spans="1:5">
      <c r="A572" t="str">
        <f t="shared" si="8"/>
        <v>1414_1</v>
      </c>
      <c r="B572" s="142" t="s">
        <v>1296</v>
      </c>
      <c r="C572" s="142" t="s">
        <v>138</v>
      </c>
      <c r="D572" s="143">
        <v>69</v>
      </c>
      <c r="E572" s="143">
        <v>1</v>
      </c>
    </row>
    <row r="573" spans="1:5">
      <c r="A573" t="str">
        <f t="shared" si="8"/>
        <v>1414_2</v>
      </c>
      <c r="B573" s="142" t="s">
        <v>1296</v>
      </c>
      <c r="C573" s="142" t="s">
        <v>139</v>
      </c>
      <c r="D573" s="143">
        <v>34</v>
      </c>
      <c r="E573" s="143">
        <v>2</v>
      </c>
    </row>
    <row r="574" spans="1:5">
      <c r="A574" t="str">
        <f t="shared" si="8"/>
        <v>1414_3</v>
      </c>
      <c r="B574" s="142" t="s">
        <v>1296</v>
      </c>
      <c r="C574" s="142" t="s">
        <v>140</v>
      </c>
      <c r="D574" s="143">
        <v>21</v>
      </c>
      <c r="E574" s="143">
        <v>3</v>
      </c>
    </row>
    <row r="575" spans="1:5">
      <c r="A575" t="str">
        <f t="shared" si="8"/>
        <v>1414_4</v>
      </c>
      <c r="B575" s="142" t="s">
        <v>1296</v>
      </c>
      <c r="C575" s="142" t="s">
        <v>162</v>
      </c>
      <c r="D575" s="143">
        <v>20</v>
      </c>
      <c r="E575" s="143">
        <v>4</v>
      </c>
    </row>
    <row r="576" spans="1:5">
      <c r="A576" t="str">
        <f t="shared" si="8"/>
        <v>1414_5</v>
      </c>
      <c r="B576" s="142" t="s">
        <v>1296</v>
      </c>
      <c r="C576" s="142" t="s">
        <v>158</v>
      </c>
      <c r="D576" s="143">
        <v>18</v>
      </c>
      <c r="E576" s="143">
        <v>5</v>
      </c>
    </row>
    <row r="577" spans="1:5">
      <c r="A577" t="str">
        <f t="shared" si="8"/>
        <v>1415_1</v>
      </c>
      <c r="B577" s="142" t="s">
        <v>1309</v>
      </c>
      <c r="C577" s="142" t="s">
        <v>138</v>
      </c>
      <c r="D577" s="143">
        <v>26</v>
      </c>
      <c r="E577" s="143">
        <v>1</v>
      </c>
    </row>
    <row r="578" spans="1:5">
      <c r="A578" t="str">
        <f t="shared" si="8"/>
        <v>1415_2</v>
      </c>
      <c r="B578" s="142" t="s">
        <v>1309</v>
      </c>
      <c r="C578" s="142" t="s">
        <v>146</v>
      </c>
      <c r="D578" s="143">
        <v>13</v>
      </c>
      <c r="E578" s="143">
        <v>2</v>
      </c>
    </row>
    <row r="579" spans="1:5">
      <c r="A579" t="str">
        <f t="shared" ref="A579:A642" si="9">B579&amp;"_"&amp;E579</f>
        <v>1415_3</v>
      </c>
      <c r="B579" s="142" t="s">
        <v>1309</v>
      </c>
      <c r="C579" s="142" t="s">
        <v>139</v>
      </c>
      <c r="D579" s="143">
        <v>10</v>
      </c>
      <c r="E579" s="143">
        <v>3</v>
      </c>
    </row>
    <row r="580" spans="1:5">
      <c r="A580" t="str">
        <f t="shared" si="9"/>
        <v>1415_4</v>
      </c>
      <c r="B580" s="142" t="s">
        <v>1309</v>
      </c>
      <c r="C580" s="142" t="s">
        <v>140</v>
      </c>
      <c r="D580" s="143">
        <v>9</v>
      </c>
      <c r="E580" s="143">
        <v>4</v>
      </c>
    </row>
    <row r="581" spans="1:5">
      <c r="A581" t="str">
        <f t="shared" si="9"/>
        <v>1415_5</v>
      </c>
      <c r="B581" s="142" t="s">
        <v>1309</v>
      </c>
      <c r="C581" s="142" t="s">
        <v>144</v>
      </c>
      <c r="D581" s="143">
        <v>7</v>
      </c>
      <c r="E581" s="143">
        <v>5</v>
      </c>
    </row>
    <row r="582" spans="1:5">
      <c r="A582" t="str">
        <f t="shared" si="9"/>
        <v>1416_1</v>
      </c>
      <c r="B582" s="142" t="s">
        <v>1297</v>
      </c>
      <c r="C582" s="142" t="s">
        <v>138</v>
      </c>
      <c r="D582" s="143">
        <v>29</v>
      </c>
      <c r="E582" s="143">
        <v>1</v>
      </c>
    </row>
    <row r="583" spans="1:5">
      <c r="A583" t="str">
        <f t="shared" si="9"/>
        <v>1416_2</v>
      </c>
      <c r="B583" s="142" t="s">
        <v>1297</v>
      </c>
      <c r="C583" s="142" t="s">
        <v>147</v>
      </c>
      <c r="D583" s="143">
        <v>19</v>
      </c>
      <c r="E583" s="143">
        <v>2</v>
      </c>
    </row>
    <row r="584" spans="1:5">
      <c r="A584" t="str">
        <f t="shared" si="9"/>
        <v>1416_3</v>
      </c>
      <c r="B584" s="142" t="s">
        <v>1297</v>
      </c>
      <c r="C584" s="142" t="s">
        <v>139</v>
      </c>
      <c r="D584" s="143">
        <v>16</v>
      </c>
      <c r="E584" s="143">
        <v>3</v>
      </c>
    </row>
    <row r="585" spans="1:5">
      <c r="A585" t="str">
        <f t="shared" si="9"/>
        <v>1416_4</v>
      </c>
      <c r="B585" s="142" t="s">
        <v>1297</v>
      </c>
      <c r="C585" s="142" t="s">
        <v>145</v>
      </c>
      <c r="D585" s="143">
        <v>14</v>
      </c>
      <c r="E585" s="143">
        <v>4</v>
      </c>
    </row>
    <row r="586" spans="1:5">
      <c r="A586" t="str">
        <f t="shared" si="9"/>
        <v>1416_5</v>
      </c>
      <c r="B586" s="142" t="s">
        <v>1297</v>
      </c>
      <c r="C586" s="142" t="s">
        <v>150</v>
      </c>
      <c r="D586" s="143">
        <v>11</v>
      </c>
      <c r="E586" s="143">
        <v>5</v>
      </c>
    </row>
    <row r="587" spans="1:5">
      <c r="A587" t="str">
        <f t="shared" si="9"/>
        <v>1417_1</v>
      </c>
      <c r="B587" s="142" t="s">
        <v>1301</v>
      </c>
      <c r="C587" s="142" t="s">
        <v>138</v>
      </c>
      <c r="D587" s="143">
        <v>40</v>
      </c>
      <c r="E587" s="143">
        <v>1</v>
      </c>
    </row>
    <row r="588" spans="1:5">
      <c r="A588" t="str">
        <f t="shared" si="9"/>
        <v>1417_2</v>
      </c>
      <c r="B588" s="142" t="s">
        <v>1301</v>
      </c>
      <c r="C588" s="142" t="s">
        <v>139</v>
      </c>
      <c r="D588" s="143">
        <v>21</v>
      </c>
      <c r="E588" s="143">
        <v>2</v>
      </c>
    </row>
    <row r="589" spans="1:5">
      <c r="A589" t="str">
        <f t="shared" si="9"/>
        <v>1417_3</v>
      </c>
      <c r="B589" s="142" t="s">
        <v>1301</v>
      </c>
      <c r="C589" s="142" t="s">
        <v>146</v>
      </c>
      <c r="D589" s="143">
        <v>16</v>
      </c>
      <c r="E589" s="143">
        <v>3</v>
      </c>
    </row>
    <row r="590" spans="1:5">
      <c r="A590" t="str">
        <f t="shared" si="9"/>
        <v>1417_4</v>
      </c>
      <c r="B590" s="142" t="s">
        <v>1301</v>
      </c>
      <c r="C590" s="142" t="s">
        <v>144</v>
      </c>
      <c r="D590" s="143">
        <v>15</v>
      </c>
      <c r="E590" s="143">
        <v>4</v>
      </c>
    </row>
    <row r="591" spans="1:5">
      <c r="A591" t="str">
        <f t="shared" si="9"/>
        <v>1417_5</v>
      </c>
      <c r="B591" s="142" t="s">
        <v>1301</v>
      </c>
      <c r="C591" s="142" t="s">
        <v>140</v>
      </c>
      <c r="D591" s="143">
        <v>14</v>
      </c>
      <c r="E591" s="143">
        <v>5</v>
      </c>
    </row>
    <row r="592" spans="1:5">
      <c r="A592" t="str">
        <f t="shared" si="9"/>
        <v>1418_1</v>
      </c>
      <c r="B592" s="142" t="s">
        <v>1303</v>
      </c>
      <c r="C592" s="142" t="s">
        <v>138</v>
      </c>
      <c r="D592" s="143">
        <v>18</v>
      </c>
      <c r="E592" s="143">
        <v>1</v>
      </c>
    </row>
    <row r="593" spans="1:5">
      <c r="A593" t="str">
        <f t="shared" si="9"/>
        <v>1418_2</v>
      </c>
      <c r="B593" s="142" t="s">
        <v>1303</v>
      </c>
      <c r="C593" s="142" t="s">
        <v>139</v>
      </c>
      <c r="D593" s="143">
        <v>14</v>
      </c>
      <c r="E593" s="143">
        <v>2</v>
      </c>
    </row>
    <row r="594" spans="1:5">
      <c r="A594" t="str">
        <f t="shared" si="9"/>
        <v>1418_3</v>
      </c>
      <c r="B594" s="142" t="s">
        <v>1303</v>
      </c>
      <c r="C594" s="142" t="s">
        <v>146</v>
      </c>
      <c r="D594" s="143">
        <v>7</v>
      </c>
      <c r="E594" s="143">
        <v>3</v>
      </c>
    </row>
    <row r="595" spans="1:5">
      <c r="A595" t="str">
        <f t="shared" si="9"/>
        <v>1418_4</v>
      </c>
      <c r="B595" s="142" t="s">
        <v>1303</v>
      </c>
      <c r="C595" s="142" t="s">
        <v>144</v>
      </c>
      <c r="D595" s="143">
        <v>6</v>
      </c>
      <c r="E595" s="143">
        <v>4</v>
      </c>
    </row>
    <row r="596" spans="1:5">
      <c r="A596" t="str">
        <f t="shared" si="9"/>
        <v>1418_5</v>
      </c>
      <c r="B596" s="142" t="s">
        <v>1303</v>
      </c>
      <c r="C596" s="142" t="s">
        <v>154</v>
      </c>
      <c r="D596" s="143">
        <v>5</v>
      </c>
      <c r="E596" s="143">
        <v>5</v>
      </c>
    </row>
    <row r="597" spans="1:5">
      <c r="A597" t="str">
        <f t="shared" si="9"/>
        <v>1419_1</v>
      </c>
      <c r="B597" s="142" t="s">
        <v>1300</v>
      </c>
      <c r="C597" s="142" t="s">
        <v>138</v>
      </c>
      <c r="D597" s="143">
        <v>13</v>
      </c>
      <c r="E597" s="143">
        <v>1</v>
      </c>
    </row>
    <row r="598" spans="1:5">
      <c r="A598" t="str">
        <f t="shared" si="9"/>
        <v>1419_2</v>
      </c>
      <c r="B598" s="142" t="s">
        <v>1300</v>
      </c>
      <c r="C598" s="142" t="s">
        <v>140</v>
      </c>
      <c r="D598" s="143">
        <v>10</v>
      </c>
      <c r="E598" s="143">
        <v>2</v>
      </c>
    </row>
    <row r="599" spans="1:5">
      <c r="A599" t="str">
        <f t="shared" si="9"/>
        <v>1419_3</v>
      </c>
      <c r="B599" s="142" t="s">
        <v>1300</v>
      </c>
      <c r="C599" s="142" t="s">
        <v>139</v>
      </c>
      <c r="D599" s="143">
        <v>8</v>
      </c>
      <c r="E599" s="143">
        <v>3</v>
      </c>
    </row>
    <row r="600" spans="1:5">
      <c r="A600" t="str">
        <f t="shared" si="9"/>
        <v>1419_4</v>
      </c>
      <c r="B600" s="142" t="s">
        <v>1300</v>
      </c>
      <c r="C600" s="142" t="s">
        <v>146</v>
      </c>
      <c r="D600" s="143">
        <v>6</v>
      </c>
      <c r="E600" s="143">
        <v>4</v>
      </c>
    </row>
    <row r="601" spans="1:5">
      <c r="A601" t="str">
        <f t="shared" si="9"/>
        <v>1419_5</v>
      </c>
      <c r="B601" s="142" t="s">
        <v>1300</v>
      </c>
      <c r="C601" s="142" t="s">
        <v>143</v>
      </c>
      <c r="D601" s="143">
        <v>5</v>
      </c>
      <c r="E601" s="143">
        <v>5</v>
      </c>
    </row>
    <row r="602" spans="1:5">
      <c r="A602" t="str">
        <f t="shared" si="9"/>
        <v>1420_1</v>
      </c>
      <c r="B602" s="142" t="s">
        <v>1318</v>
      </c>
      <c r="C602" s="142" t="s">
        <v>138</v>
      </c>
      <c r="D602" s="143">
        <v>17</v>
      </c>
      <c r="E602" s="143">
        <v>1</v>
      </c>
    </row>
    <row r="603" spans="1:5">
      <c r="A603" t="str">
        <f t="shared" si="9"/>
        <v>1420_2</v>
      </c>
      <c r="B603" s="142" t="s">
        <v>1318</v>
      </c>
      <c r="C603" s="142" t="s">
        <v>140</v>
      </c>
      <c r="D603" s="143">
        <v>10</v>
      </c>
      <c r="E603" s="143">
        <v>2</v>
      </c>
    </row>
    <row r="604" spans="1:5">
      <c r="A604" t="str">
        <f t="shared" si="9"/>
        <v>1420_3</v>
      </c>
      <c r="B604" s="142" t="s">
        <v>1318</v>
      </c>
      <c r="C604" s="142" t="s">
        <v>159</v>
      </c>
      <c r="D604" s="143">
        <v>8</v>
      </c>
      <c r="E604" s="143">
        <v>3</v>
      </c>
    </row>
    <row r="605" spans="1:5">
      <c r="A605" t="str">
        <f t="shared" si="9"/>
        <v>1420_4</v>
      </c>
      <c r="B605" s="142" t="s">
        <v>1318</v>
      </c>
      <c r="C605" s="142" t="s">
        <v>141</v>
      </c>
      <c r="D605" s="143">
        <v>8</v>
      </c>
      <c r="E605" s="143">
        <v>4</v>
      </c>
    </row>
    <row r="606" spans="1:5">
      <c r="A606" t="str">
        <f t="shared" si="9"/>
        <v>1420_5</v>
      </c>
      <c r="B606" s="142" t="s">
        <v>1318</v>
      </c>
      <c r="C606" s="142" t="s">
        <v>185</v>
      </c>
      <c r="D606" s="143">
        <v>7</v>
      </c>
      <c r="E606" s="143">
        <v>5</v>
      </c>
    </row>
    <row r="607" spans="1:5">
      <c r="A607" t="str">
        <f t="shared" si="9"/>
        <v>1421_1</v>
      </c>
      <c r="B607" s="142" t="s">
        <v>1302</v>
      </c>
      <c r="C607" s="142" t="s">
        <v>139</v>
      </c>
      <c r="D607" s="143">
        <v>7</v>
      </c>
      <c r="E607" s="143">
        <v>1</v>
      </c>
    </row>
    <row r="608" spans="1:5">
      <c r="A608" t="str">
        <f t="shared" si="9"/>
        <v>1421_2</v>
      </c>
      <c r="B608" s="142" t="s">
        <v>1302</v>
      </c>
      <c r="C608" s="142" t="s">
        <v>146</v>
      </c>
      <c r="D608" s="143">
        <v>6</v>
      </c>
      <c r="E608" s="143">
        <v>2</v>
      </c>
    </row>
    <row r="609" spans="1:5">
      <c r="A609" t="str">
        <f t="shared" si="9"/>
        <v>1421_3</v>
      </c>
      <c r="B609" s="142" t="s">
        <v>1302</v>
      </c>
      <c r="C609" s="142" t="s">
        <v>138</v>
      </c>
      <c r="D609" s="143">
        <v>5</v>
      </c>
      <c r="E609" s="143">
        <v>3</v>
      </c>
    </row>
    <row r="610" spans="1:5">
      <c r="A610" t="str">
        <f t="shared" si="9"/>
        <v>1421_4</v>
      </c>
      <c r="B610" s="142" t="s">
        <v>1302</v>
      </c>
      <c r="C610" s="142" t="s">
        <v>159</v>
      </c>
      <c r="D610" s="143">
        <v>3</v>
      </c>
      <c r="E610" s="143">
        <v>4</v>
      </c>
    </row>
    <row r="611" spans="1:5">
      <c r="A611" t="str">
        <f t="shared" si="9"/>
        <v>1421_5</v>
      </c>
      <c r="B611" s="142" t="s">
        <v>1302</v>
      </c>
      <c r="C611" s="142" t="s">
        <v>175</v>
      </c>
      <c r="D611" s="143">
        <v>3</v>
      </c>
      <c r="E611" s="143">
        <v>5</v>
      </c>
    </row>
    <row r="612" spans="1:5">
      <c r="A612" t="str">
        <f t="shared" si="9"/>
        <v>1422_1</v>
      </c>
      <c r="B612" s="142" t="s">
        <v>1312</v>
      </c>
      <c r="C612" s="142" t="s">
        <v>146</v>
      </c>
      <c r="D612" s="143">
        <v>9</v>
      </c>
      <c r="E612" s="143">
        <v>1</v>
      </c>
    </row>
    <row r="613" spans="1:5">
      <c r="A613" t="str">
        <f t="shared" si="9"/>
        <v>1422_2</v>
      </c>
      <c r="B613" s="142" t="s">
        <v>1312</v>
      </c>
      <c r="C613" s="142" t="s">
        <v>148</v>
      </c>
      <c r="D613" s="143">
        <v>8</v>
      </c>
      <c r="E613" s="143">
        <v>2</v>
      </c>
    </row>
    <row r="614" spans="1:5">
      <c r="A614" t="str">
        <f t="shared" si="9"/>
        <v>1422_3</v>
      </c>
      <c r="B614" s="142" t="s">
        <v>1312</v>
      </c>
      <c r="C614" s="142" t="s">
        <v>138</v>
      </c>
      <c r="D614" s="143">
        <v>7</v>
      </c>
      <c r="E614" s="143">
        <v>3</v>
      </c>
    </row>
    <row r="615" spans="1:5">
      <c r="A615" t="str">
        <f t="shared" si="9"/>
        <v>1422_4</v>
      </c>
      <c r="B615" s="142" t="s">
        <v>1312</v>
      </c>
      <c r="C615" s="142" t="s">
        <v>162</v>
      </c>
      <c r="D615" s="143">
        <v>4</v>
      </c>
      <c r="E615" s="143">
        <v>4</v>
      </c>
    </row>
    <row r="616" spans="1:5">
      <c r="A616" t="str">
        <f t="shared" si="9"/>
        <v>1422_5</v>
      </c>
      <c r="B616" s="142" t="s">
        <v>1312</v>
      </c>
      <c r="C616" s="142" t="s">
        <v>147</v>
      </c>
      <c r="D616" s="143">
        <v>4</v>
      </c>
      <c r="E616" s="143">
        <v>5</v>
      </c>
    </row>
    <row r="617" spans="1:5">
      <c r="A617" t="str">
        <f t="shared" si="9"/>
        <v>1423_1</v>
      </c>
      <c r="B617" s="142" t="s">
        <v>1316</v>
      </c>
      <c r="C617" s="142" t="s">
        <v>146</v>
      </c>
      <c r="D617" s="143">
        <v>9</v>
      </c>
      <c r="E617" s="143">
        <v>1</v>
      </c>
    </row>
    <row r="618" spans="1:5">
      <c r="A618" t="str">
        <f t="shared" si="9"/>
        <v>1423_2</v>
      </c>
      <c r="B618" s="142" t="s">
        <v>1316</v>
      </c>
      <c r="C618" s="142" t="s">
        <v>138</v>
      </c>
      <c r="D618" s="143">
        <v>6</v>
      </c>
      <c r="E618" s="143">
        <v>2</v>
      </c>
    </row>
    <row r="619" spans="1:5">
      <c r="A619" t="str">
        <f t="shared" si="9"/>
        <v>1423_3</v>
      </c>
      <c r="B619" s="142" t="s">
        <v>1316</v>
      </c>
      <c r="C619" s="142" t="s">
        <v>156</v>
      </c>
      <c r="D619" s="143">
        <v>5</v>
      </c>
      <c r="E619" s="143">
        <v>3</v>
      </c>
    </row>
    <row r="620" spans="1:5">
      <c r="A620" t="str">
        <f t="shared" si="9"/>
        <v>1423_4</v>
      </c>
      <c r="B620" s="142" t="s">
        <v>1316</v>
      </c>
      <c r="C620" s="142" t="s">
        <v>563</v>
      </c>
      <c r="D620" s="143">
        <v>4</v>
      </c>
      <c r="E620" s="143">
        <v>4</v>
      </c>
    </row>
    <row r="621" spans="1:5">
      <c r="A621" t="str">
        <f t="shared" si="9"/>
        <v>1423_5</v>
      </c>
      <c r="B621" s="142" t="s">
        <v>1316</v>
      </c>
      <c r="C621" s="142" t="s">
        <v>144</v>
      </c>
      <c r="D621" s="143">
        <v>4</v>
      </c>
      <c r="E621" s="143">
        <v>5</v>
      </c>
    </row>
    <row r="622" spans="1:5">
      <c r="A622" t="str">
        <f t="shared" si="9"/>
        <v>1424_1</v>
      </c>
      <c r="B622" s="142" t="s">
        <v>1294</v>
      </c>
      <c r="C622" s="142" t="s">
        <v>139</v>
      </c>
      <c r="D622" s="143">
        <v>12</v>
      </c>
      <c r="E622" s="143">
        <v>1</v>
      </c>
    </row>
    <row r="623" spans="1:5">
      <c r="A623" t="str">
        <f t="shared" si="9"/>
        <v>1424_2</v>
      </c>
      <c r="B623" s="142" t="s">
        <v>1294</v>
      </c>
      <c r="C623" s="142" t="s">
        <v>140</v>
      </c>
      <c r="D623" s="143">
        <v>9</v>
      </c>
      <c r="E623" s="143">
        <v>2</v>
      </c>
    </row>
    <row r="624" spans="1:5">
      <c r="A624" t="str">
        <f t="shared" si="9"/>
        <v>1424_3</v>
      </c>
      <c r="B624" s="142" t="s">
        <v>1294</v>
      </c>
      <c r="C624" s="142" t="s">
        <v>162</v>
      </c>
      <c r="D624" s="143">
        <v>7</v>
      </c>
      <c r="E624" s="143">
        <v>3</v>
      </c>
    </row>
    <row r="625" spans="1:5">
      <c r="A625" t="str">
        <f t="shared" si="9"/>
        <v>1424_4</v>
      </c>
      <c r="B625" s="142" t="s">
        <v>1294</v>
      </c>
      <c r="C625" s="142" t="s">
        <v>138</v>
      </c>
      <c r="D625" s="143">
        <v>7</v>
      </c>
      <c r="E625" s="143">
        <v>4</v>
      </c>
    </row>
    <row r="626" spans="1:5">
      <c r="A626" t="str">
        <f t="shared" si="9"/>
        <v>1424_5</v>
      </c>
      <c r="B626" s="142" t="s">
        <v>1294</v>
      </c>
      <c r="C626" s="142" t="s">
        <v>146</v>
      </c>
      <c r="D626" s="143">
        <v>6</v>
      </c>
      <c r="E626" s="143">
        <v>5</v>
      </c>
    </row>
    <row r="627" spans="1:5">
      <c r="A627" t="str">
        <f t="shared" si="9"/>
        <v>1425_1</v>
      </c>
      <c r="B627" s="142" t="s">
        <v>1305</v>
      </c>
      <c r="C627" s="142" t="s">
        <v>138</v>
      </c>
      <c r="D627" s="143">
        <v>22</v>
      </c>
      <c r="E627" s="143">
        <v>1</v>
      </c>
    </row>
    <row r="628" spans="1:5">
      <c r="A628" t="str">
        <f t="shared" si="9"/>
        <v>1425_2</v>
      </c>
      <c r="B628" s="142" t="s">
        <v>1305</v>
      </c>
      <c r="C628" s="142" t="s">
        <v>162</v>
      </c>
      <c r="D628" s="143">
        <v>16</v>
      </c>
      <c r="E628" s="143">
        <v>2</v>
      </c>
    </row>
    <row r="629" spans="1:5">
      <c r="A629" t="str">
        <f t="shared" si="9"/>
        <v>1425_3</v>
      </c>
      <c r="B629" s="142" t="s">
        <v>1305</v>
      </c>
      <c r="C629" s="142" t="s">
        <v>146</v>
      </c>
      <c r="D629" s="143">
        <v>13</v>
      </c>
      <c r="E629" s="143">
        <v>3</v>
      </c>
    </row>
    <row r="630" spans="1:5">
      <c r="A630" t="str">
        <f t="shared" si="9"/>
        <v>1425_4</v>
      </c>
      <c r="B630" s="142" t="s">
        <v>1305</v>
      </c>
      <c r="C630" s="142" t="s">
        <v>139</v>
      </c>
      <c r="D630" s="143">
        <v>13</v>
      </c>
      <c r="E630" s="143">
        <v>4</v>
      </c>
    </row>
    <row r="631" spans="1:5">
      <c r="A631" t="str">
        <f t="shared" si="9"/>
        <v>1425_5</v>
      </c>
      <c r="B631" s="142" t="s">
        <v>1305</v>
      </c>
      <c r="C631" s="142" t="s">
        <v>140</v>
      </c>
      <c r="D631" s="143">
        <v>9</v>
      </c>
      <c r="E631" s="143">
        <v>5</v>
      </c>
    </row>
    <row r="632" spans="1:5">
      <c r="A632" t="str">
        <f t="shared" si="9"/>
        <v>1489_1</v>
      </c>
      <c r="B632" s="142" t="s">
        <v>1726</v>
      </c>
      <c r="C632" s="142" t="s">
        <v>139</v>
      </c>
      <c r="D632" s="143">
        <v>3</v>
      </c>
      <c r="E632" s="143">
        <v>1</v>
      </c>
    </row>
    <row r="633" spans="1:5">
      <c r="A633" t="str">
        <f t="shared" si="9"/>
        <v>1489_2</v>
      </c>
      <c r="B633" s="142" t="s">
        <v>1726</v>
      </c>
      <c r="C633" s="142" t="s">
        <v>138</v>
      </c>
      <c r="D633" s="143">
        <v>3</v>
      </c>
      <c r="E633" s="143">
        <v>2</v>
      </c>
    </row>
    <row r="634" spans="1:5">
      <c r="A634" t="str">
        <f t="shared" si="9"/>
        <v>1489_3</v>
      </c>
      <c r="B634" s="142" t="s">
        <v>1726</v>
      </c>
      <c r="C634" s="142" t="s">
        <v>150</v>
      </c>
      <c r="D634" s="143">
        <v>2</v>
      </c>
      <c r="E634" s="143">
        <v>3</v>
      </c>
    </row>
    <row r="635" spans="1:5">
      <c r="A635" t="str">
        <f t="shared" si="9"/>
        <v>1489_4</v>
      </c>
      <c r="B635" s="142" t="s">
        <v>1726</v>
      </c>
      <c r="C635" s="142" t="s">
        <v>152</v>
      </c>
      <c r="D635" s="143">
        <v>2</v>
      </c>
      <c r="E635" s="143">
        <v>4</v>
      </c>
    </row>
    <row r="636" spans="1:5">
      <c r="A636" t="str">
        <f t="shared" si="9"/>
        <v>1489_5</v>
      </c>
      <c r="B636" s="142" t="s">
        <v>1726</v>
      </c>
      <c r="C636" s="142" t="s">
        <v>141</v>
      </c>
      <c r="D636" s="143">
        <v>2</v>
      </c>
      <c r="E636" s="143">
        <v>5</v>
      </c>
    </row>
    <row r="637" spans="1:5">
      <c r="A637" t="str">
        <f t="shared" si="9"/>
        <v>1499_1</v>
      </c>
      <c r="B637" s="142" t="s">
        <v>1325</v>
      </c>
      <c r="C637" s="142" t="s">
        <v>138</v>
      </c>
      <c r="D637" s="143">
        <v>240</v>
      </c>
      <c r="E637" s="143">
        <v>1</v>
      </c>
    </row>
    <row r="638" spans="1:5">
      <c r="A638" t="str">
        <f t="shared" si="9"/>
        <v>1499_2</v>
      </c>
      <c r="B638" s="142" t="s">
        <v>1325</v>
      </c>
      <c r="C638" s="142" t="s">
        <v>139</v>
      </c>
      <c r="D638" s="143">
        <v>93</v>
      </c>
      <c r="E638" s="143">
        <v>2</v>
      </c>
    </row>
    <row r="639" spans="1:5">
      <c r="A639" t="str">
        <f t="shared" si="9"/>
        <v>1499_3</v>
      </c>
      <c r="B639" s="142" t="s">
        <v>1325</v>
      </c>
      <c r="C639" s="142" t="s">
        <v>147</v>
      </c>
      <c r="D639" s="143">
        <v>80</v>
      </c>
      <c r="E639" s="143">
        <v>3</v>
      </c>
    </row>
    <row r="640" spans="1:5">
      <c r="A640" t="str">
        <f t="shared" si="9"/>
        <v>1499_4</v>
      </c>
      <c r="B640" s="142" t="s">
        <v>1325</v>
      </c>
      <c r="C640" s="142" t="s">
        <v>146</v>
      </c>
      <c r="D640" s="143">
        <v>70</v>
      </c>
      <c r="E640" s="143">
        <v>4</v>
      </c>
    </row>
    <row r="641" spans="1:5">
      <c r="A641" t="str">
        <f t="shared" si="9"/>
        <v>1499_5</v>
      </c>
      <c r="B641" s="142" t="s">
        <v>1325</v>
      </c>
      <c r="C641" s="142" t="s">
        <v>153</v>
      </c>
      <c r="D641" s="143">
        <v>69</v>
      </c>
      <c r="E641" s="143">
        <v>5</v>
      </c>
    </row>
    <row r="642" spans="1:5">
      <c r="A642" t="str">
        <f t="shared" si="9"/>
        <v>2701_1</v>
      </c>
      <c r="B642" s="142" t="s">
        <v>1336</v>
      </c>
      <c r="C642" s="142" t="s">
        <v>138</v>
      </c>
      <c r="D642" s="143">
        <v>10</v>
      </c>
      <c r="E642" s="143">
        <v>1</v>
      </c>
    </row>
    <row r="643" spans="1:5">
      <c r="A643" t="str">
        <f t="shared" ref="A643:A706" si="10">B643&amp;"_"&amp;E643</f>
        <v>2701_2</v>
      </c>
      <c r="B643" s="142" t="s">
        <v>1336</v>
      </c>
      <c r="C643" s="142" t="s">
        <v>147</v>
      </c>
      <c r="D643" s="143">
        <v>10</v>
      </c>
      <c r="E643" s="143">
        <v>2</v>
      </c>
    </row>
    <row r="644" spans="1:5">
      <c r="A644" t="str">
        <f t="shared" si="10"/>
        <v>2701_3</v>
      </c>
      <c r="B644" s="142" t="s">
        <v>1336</v>
      </c>
      <c r="C644" s="142" t="s">
        <v>146</v>
      </c>
      <c r="D644" s="143">
        <v>7</v>
      </c>
      <c r="E644" s="143">
        <v>3</v>
      </c>
    </row>
    <row r="645" spans="1:5">
      <c r="A645" t="str">
        <f t="shared" si="10"/>
        <v>2701_4</v>
      </c>
      <c r="B645" s="142" t="s">
        <v>1336</v>
      </c>
      <c r="C645" s="142" t="s">
        <v>141</v>
      </c>
      <c r="D645" s="143">
        <v>6</v>
      </c>
      <c r="E645" s="143">
        <v>4</v>
      </c>
    </row>
    <row r="646" spans="1:5">
      <c r="A646" t="str">
        <f t="shared" si="10"/>
        <v>2701_5</v>
      </c>
      <c r="B646" s="142" t="s">
        <v>1336</v>
      </c>
      <c r="C646" s="142" t="s">
        <v>139</v>
      </c>
      <c r="D646" s="143">
        <v>6</v>
      </c>
      <c r="E646" s="143">
        <v>5</v>
      </c>
    </row>
    <row r="647" spans="1:5">
      <c r="A647" t="str">
        <f t="shared" si="10"/>
        <v>2702_1</v>
      </c>
      <c r="B647" s="142" t="s">
        <v>1348</v>
      </c>
      <c r="C647" s="142" t="s">
        <v>138</v>
      </c>
      <c r="D647" s="143">
        <v>23</v>
      </c>
      <c r="E647" s="143">
        <v>1</v>
      </c>
    </row>
    <row r="648" spans="1:5">
      <c r="A648" t="str">
        <f t="shared" si="10"/>
        <v>2702_2</v>
      </c>
      <c r="B648" s="142" t="s">
        <v>1348</v>
      </c>
      <c r="C648" s="142" t="s">
        <v>139</v>
      </c>
      <c r="D648" s="143">
        <v>22</v>
      </c>
      <c r="E648" s="143">
        <v>2</v>
      </c>
    </row>
    <row r="649" spans="1:5">
      <c r="A649" t="str">
        <f t="shared" si="10"/>
        <v>2702_3</v>
      </c>
      <c r="B649" s="142" t="s">
        <v>1348</v>
      </c>
      <c r="C649" s="142" t="s">
        <v>146</v>
      </c>
      <c r="D649" s="143">
        <v>15</v>
      </c>
      <c r="E649" s="143">
        <v>3</v>
      </c>
    </row>
    <row r="650" spans="1:5">
      <c r="A650" t="str">
        <f t="shared" si="10"/>
        <v>2702_4</v>
      </c>
      <c r="B650" s="142" t="s">
        <v>1348</v>
      </c>
      <c r="C650" s="142" t="s">
        <v>140</v>
      </c>
      <c r="D650" s="143">
        <v>10</v>
      </c>
      <c r="E650" s="143">
        <v>4</v>
      </c>
    </row>
    <row r="651" spans="1:5">
      <c r="A651" t="str">
        <f t="shared" si="10"/>
        <v>2702_5</v>
      </c>
      <c r="B651" s="142" t="s">
        <v>1348</v>
      </c>
      <c r="C651" s="142" t="s">
        <v>151</v>
      </c>
      <c r="D651" s="143">
        <v>9</v>
      </c>
      <c r="E651" s="143">
        <v>5</v>
      </c>
    </row>
    <row r="652" spans="1:5">
      <c r="A652" t="str">
        <f t="shared" si="10"/>
        <v>2703_1</v>
      </c>
      <c r="B652" s="142" t="s">
        <v>1347</v>
      </c>
      <c r="C652" s="142" t="s">
        <v>146</v>
      </c>
      <c r="D652" s="143">
        <v>18</v>
      </c>
      <c r="E652" s="143">
        <v>1</v>
      </c>
    </row>
    <row r="653" spans="1:5">
      <c r="A653" t="str">
        <f t="shared" si="10"/>
        <v>2703_2</v>
      </c>
      <c r="B653" s="142" t="s">
        <v>1347</v>
      </c>
      <c r="C653" s="142" t="s">
        <v>138</v>
      </c>
      <c r="D653" s="143">
        <v>11</v>
      </c>
      <c r="E653" s="143">
        <v>2</v>
      </c>
    </row>
    <row r="654" spans="1:5">
      <c r="A654" t="str">
        <f t="shared" si="10"/>
        <v>2703_3</v>
      </c>
      <c r="B654" s="142" t="s">
        <v>1347</v>
      </c>
      <c r="C654" s="142" t="s">
        <v>140</v>
      </c>
      <c r="D654" s="143">
        <v>6</v>
      </c>
      <c r="E654" s="143">
        <v>3</v>
      </c>
    </row>
    <row r="655" spans="1:5">
      <c r="A655" t="str">
        <f t="shared" si="10"/>
        <v>2703_4</v>
      </c>
      <c r="B655" s="142" t="s">
        <v>1347</v>
      </c>
      <c r="C655" s="142" t="s">
        <v>162</v>
      </c>
      <c r="D655" s="143">
        <v>6</v>
      </c>
      <c r="E655" s="143">
        <v>4</v>
      </c>
    </row>
    <row r="656" spans="1:5">
      <c r="A656" t="str">
        <f t="shared" si="10"/>
        <v>2703_5</v>
      </c>
      <c r="B656" s="142" t="s">
        <v>1347</v>
      </c>
      <c r="C656" s="142" t="s">
        <v>156</v>
      </c>
      <c r="D656" s="143">
        <v>5</v>
      </c>
      <c r="E656" s="143">
        <v>5</v>
      </c>
    </row>
    <row r="657" spans="1:5">
      <c r="A657" t="str">
        <f t="shared" si="10"/>
        <v>2704_1</v>
      </c>
      <c r="B657" s="142" t="s">
        <v>1349</v>
      </c>
      <c r="C657" s="142" t="s">
        <v>146</v>
      </c>
      <c r="D657" s="143">
        <v>3</v>
      </c>
      <c r="E657" s="143">
        <v>1</v>
      </c>
    </row>
    <row r="658" spans="1:5">
      <c r="A658" t="str">
        <f t="shared" si="10"/>
        <v>2704_2</v>
      </c>
      <c r="B658" s="142" t="s">
        <v>1349</v>
      </c>
      <c r="C658" s="142" t="s">
        <v>144</v>
      </c>
      <c r="D658" s="143">
        <v>3</v>
      </c>
      <c r="E658" s="143">
        <v>2</v>
      </c>
    </row>
    <row r="659" spans="1:5">
      <c r="A659" t="str">
        <f t="shared" si="10"/>
        <v>2704_3</v>
      </c>
      <c r="B659" s="142" t="s">
        <v>1349</v>
      </c>
      <c r="C659" s="142" t="s">
        <v>1747</v>
      </c>
      <c r="D659" s="143">
        <v>3</v>
      </c>
      <c r="E659" s="143">
        <v>3</v>
      </c>
    </row>
    <row r="660" spans="1:5">
      <c r="A660" t="str">
        <f t="shared" si="10"/>
        <v>2704_4</v>
      </c>
      <c r="B660" s="142" t="s">
        <v>1349</v>
      </c>
      <c r="C660" s="142" t="s">
        <v>156</v>
      </c>
      <c r="D660" s="143">
        <v>3</v>
      </c>
      <c r="E660" s="143">
        <v>4</v>
      </c>
    </row>
    <row r="661" spans="1:5">
      <c r="A661" t="str">
        <f t="shared" si="10"/>
        <v>2704_5</v>
      </c>
      <c r="B661" s="142" t="s">
        <v>1349</v>
      </c>
      <c r="C661" s="142" t="s">
        <v>141</v>
      </c>
      <c r="D661" s="143">
        <v>3</v>
      </c>
      <c r="E661" s="143">
        <v>5</v>
      </c>
    </row>
    <row r="662" spans="1:5">
      <c r="A662" t="str">
        <f t="shared" si="10"/>
        <v>2705_1</v>
      </c>
      <c r="B662" s="142" t="s">
        <v>1342</v>
      </c>
      <c r="C662" s="142" t="s">
        <v>141</v>
      </c>
      <c r="D662" s="143">
        <v>7</v>
      </c>
      <c r="E662" s="143">
        <v>1</v>
      </c>
    </row>
    <row r="663" spans="1:5">
      <c r="A663" t="str">
        <f t="shared" si="10"/>
        <v>2705_2</v>
      </c>
      <c r="B663" s="142" t="s">
        <v>1342</v>
      </c>
      <c r="C663" s="142" t="s">
        <v>146</v>
      </c>
      <c r="D663" s="143">
        <v>6</v>
      </c>
      <c r="E663" s="143">
        <v>2</v>
      </c>
    </row>
    <row r="664" spans="1:5">
      <c r="A664" t="str">
        <f t="shared" si="10"/>
        <v>2705_3</v>
      </c>
      <c r="B664" s="142" t="s">
        <v>1342</v>
      </c>
      <c r="C664" s="142" t="s">
        <v>140</v>
      </c>
      <c r="D664" s="143">
        <v>4</v>
      </c>
      <c r="E664" s="143">
        <v>3</v>
      </c>
    </row>
    <row r="665" spans="1:5">
      <c r="A665" t="str">
        <f t="shared" si="10"/>
        <v>2705_4</v>
      </c>
      <c r="B665" s="142" t="s">
        <v>1342</v>
      </c>
      <c r="C665" s="142" t="s">
        <v>139</v>
      </c>
      <c r="D665" s="143">
        <v>4</v>
      </c>
      <c r="E665" s="143">
        <v>4</v>
      </c>
    </row>
    <row r="666" spans="1:5">
      <c r="A666" t="str">
        <f t="shared" si="10"/>
        <v>2705_5</v>
      </c>
      <c r="B666" s="142" t="s">
        <v>1342</v>
      </c>
      <c r="C666" s="142" t="s">
        <v>148</v>
      </c>
      <c r="D666" s="143">
        <v>4</v>
      </c>
      <c r="E666" s="143">
        <v>5</v>
      </c>
    </row>
    <row r="667" spans="1:5">
      <c r="A667" t="str">
        <f t="shared" si="10"/>
        <v>2706_1</v>
      </c>
      <c r="B667" s="142" t="s">
        <v>1326</v>
      </c>
      <c r="C667" s="142" t="s">
        <v>140</v>
      </c>
      <c r="D667" s="143">
        <v>13</v>
      </c>
      <c r="E667" s="143">
        <v>1</v>
      </c>
    </row>
    <row r="668" spans="1:5">
      <c r="A668" t="str">
        <f t="shared" si="10"/>
        <v>2706_2</v>
      </c>
      <c r="B668" s="142" t="s">
        <v>1326</v>
      </c>
      <c r="C668" s="142" t="s">
        <v>162</v>
      </c>
      <c r="D668" s="143">
        <v>12</v>
      </c>
      <c r="E668" s="143">
        <v>2</v>
      </c>
    </row>
    <row r="669" spans="1:5">
      <c r="A669" t="str">
        <f t="shared" si="10"/>
        <v>2706_3</v>
      </c>
      <c r="B669" s="142" t="s">
        <v>1326</v>
      </c>
      <c r="C669" s="142" t="s">
        <v>146</v>
      </c>
      <c r="D669" s="143">
        <v>10</v>
      </c>
      <c r="E669" s="143">
        <v>3</v>
      </c>
    </row>
    <row r="670" spans="1:5">
      <c r="A670" t="str">
        <f t="shared" si="10"/>
        <v>2706_4</v>
      </c>
      <c r="B670" s="142" t="s">
        <v>1326</v>
      </c>
      <c r="C670" s="142" t="s">
        <v>139</v>
      </c>
      <c r="D670" s="143">
        <v>10</v>
      </c>
      <c r="E670" s="143">
        <v>4</v>
      </c>
    </row>
    <row r="671" spans="1:5">
      <c r="A671" t="str">
        <f t="shared" si="10"/>
        <v>2706_5</v>
      </c>
      <c r="B671" s="142" t="s">
        <v>1326</v>
      </c>
      <c r="C671" s="142" t="s">
        <v>154</v>
      </c>
      <c r="D671" s="143">
        <v>9</v>
      </c>
      <c r="E671" s="143">
        <v>5</v>
      </c>
    </row>
    <row r="672" spans="1:5">
      <c r="A672" t="str">
        <f t="shared" si="10"/>
        <v>2707_1</v>
      </c>
      <c r="B672" s="142" t="s">
        <v>1346</v>
      </c>
      <c r="C672" s="142" t="s">
        <v>140</v>
      </c>
      <c r="D672" s="143">
        <v>15</v>
      </c>
      <c r="E672" s="143">
        <v>1</v>
      </c>
    </row>
    <row r="673" spans="1:5">
      <c r="A673" t="str">
        <f t="shared" si="10"/>
        <v>2707_2</v>
      </c>
      <c r="B673" s="142" t="s">
        <v>1346</v>
      </c>
      <c r="C673" s="142" t="s">
        <v>162</v>
      </c>
      <c r="D673" s="143">
        <v>15</v>
      </c>
      <c r="E673" s="143">
        <v>2</v>
      </c>
    </row>
    <row r="674" spans="1:5">
      <c r="A674" t="str">
        <f t="shared" si="10"/>
        <v>2707_3</v>
      </c>
      <c r="B674" s="142" t="s">
        <v>1346</v>
      </c>
      <c r="C674" s="142" t="s">
        <v>139</v>
      </c>
      <c r="D674" s="143">
        <v>14</v>
      </c>
      <c r="E674" s="143">
        <v>3</v>
      </c>
    </row>
    <row r="675" spans="1:5">
      <c r="A675" t="str">
        <f t="shared" si="10"/>
        <v>2707_4</v>
      </c>
      <c r="B675" s="142" t="s">
        <v>1346</v>
      </c>
      <c r="C675" s="142" t="s">
        <v>146</v>
      </c>
      <c r="D675" s="143">
        <v>13</v>
      </c>
      <c r="E675" s="143">
        <v>4</v>
      </c>
    </row>
    <row r="676" spans="1:5">
      <c r="A676" t="str">
        <f t="shared" si="10"/>
        <v>2707_5</v>
      </c>
      <c r="B676" s="142" t="s">
        <v>1346</v>
      </c>
      <c r="C676" s="142" t="s">
        <v>138</v>
      </c>
      <c r="D676" s="143">
        <v>10</v>
      </c>
      <c r="E676" s="143">
        <v>5</v>
      </c>
    </row>
    <row r="677" spans="1:5">
      <c r="A677" t="str">
        <f t="shared" si="10"/>
        <v>2708_1</v>
      </c>
      <c r="B677" s="142" t="s">
        <v>1329</v>
      </c>
      <c r="C677" s="142" t="s">
        <v>139</v>
      </c>
      <c r="D677" s="143">
        <v>7</v>
      </c>
      <c r="E677" s="143">
        <v>1</v>
      </c>
    </row>
    <row r="678" spans="1:5">
      <c r="A678" t="str">
        <f t="shared" si="10"/>
        <v>2708_2</v>
      </c>
      <c r="B678" s="142" t="s">
        <v>1329</v>
      </c>
      <c r="C678" s="142" t="s">
        <v>146</v>
      </c>
      <c r="D678" s="143">
        <v>6</v>
      </c>
      <c r="E678" s="143">
        <v>2</v>
      </c>
    </row>
    <row r="679" spans="1:5">
      <c r="A679" t="str">
        <f t="shared" si="10"/>
        <v>2708_3</v>
      </c>
      <c r="B679" s="142" t="s">
        <v>1329</v>
      </c>
      <c r="C679" s="142" t="s">
        <v>162</v>
      </c>
      <c r="D679" s="143">
        <v>6</v>
      </c>
      <c r="E679" s="143">
        <v>3</v>
      </c>
    </row>
    <row r="680" spans="1:5">
      <c r="A680" t="str">
        <f t="shared" si="10"/>
        <v>2708_4</v>
      </c>
      <c r="B680" s="142" t="s">
        <v>1329</v>
      </c>
      <c r="C680" s="142" t="s">
        <v>148</v>
      </c>
      <c r="D680" s="143">
        <v>6</v>
      </c>
      <c r="E680" s="143">
        <v>4</v>
      </c>
    </row>
    <row r="681" spans="1:5">
      <c r="A681" t="str">
        <f t="shared" si="10"/>
        <v>2708_5</v>
      </c>
      <c r="B681" s="142" t="s">
        <v>1329</v>
      </c>
      <c r="C681" s="142" t="s">
        <v>140</v>
      </c>
      <c r="D681" s="143">
        <v>5</v>
      </c>
      <c r="E681" s="143">
        <v>5</v>
      </c>
    </row>
    <row r="682" spans="1:5">
      <c r="A682" t="str">
        <f t="shared" si="10"/>
        <v>2709_1</v>
      </c>
      <c r="B682" s="142" t="s">
        <v>1328</v>
      </c>
      <c r="C682" s="142" t="s">
        <v>147</v>
      </c>
      <c r="D682" s="143">
        <v>3</v>
      </c>
      <c r="E682" s="143">
        <v>1</v>
      </c>
    </row>
    <row r="683" spans="1:5">
      <c r="A683" t="str">
        <f t="shared" si="10"/>
        <v>2709_2</v>
      </c>
      <c r="B683" s="142" t="s">
        <v>1328</v>
      </c>
      <c r="C683" s="142" t="s">
        <v>144</v>
      </c>
      <c r="D683" s="143">
        <v>2</v>
      </c>
      <c r="E683" s="143">
        <v>2</v>
      </c>
    </row>
    <row r="684" spans="1:5">
      <c r="A684" t="str">
        <f t="shared" si="10"/>
        <v>2709_3</v>
      </c>
      <c r="B684" s="142" t="s">
        <v>1328</v>
      </c>
      <c r="C684" s="142" t="s">
        <v>140</v>
      </c>
      <c r="D684" s="143">
        <v>2</v>
      </c>
      <c r="E684" s="143">
        <v>3</v>
      </c>
    </row>
    <row r="685" spans="1:5">
      <c r="A685" t="str">
        <f t="shared" si="10"/>
        <v>2709_4</v>
      </c>
      <c r="B685" s="142" t="s">
        <v>1328</v>
      </c>
      <c r="C685" s="142" t="s">
        <v>148</v>
      </c>
      <c r="D685" s="143">
        <v>2</v>
      </c>
      <c r="E685" s="143">
        <v>4</v>
      </c>
    </row>
    <row r="686" spans="1:5">
      <c r="A686" t="str">
        <f t="shared" si="10"/>
        <v>2709_5</v>
      </c>
      <c r="B686" s="142" t="s">
        <v>1328</v>
      </c>
      <c r="C686" s="142" t="s">
        <v>172</v>
      </c>
      <c r="D686" s="143">
        <v>2</v>
      </c>
      <c r="E686" s="143">
        <v>5</v>
      </c>
    </row>
    <row r="687" spans="1:5">
      <c r="A687" t="str">
        <f t="shared" si="10"/>
        <v>2710_1</v>
      </c>
      <c r="B687" s="142" t="s">
        <v>1330</v>
      </c>
      <c r="C687" s="142" t="s">
        <v>146</v>
      </c>
      <c r="D687" s="143">
        <v>4</v>
      </c>
      <c r="E687" s="143">
        <v>1</v>
      </c>
    </row>
    <row r="688" spans="1:5">
      <c r="A688" t="str">
        <f t="shared" si="10"/>
        <v>2710_2</v>
      </c>
      <c r="B688" s="142" t="s">
        <v>1330</v>
      </c>
      <c r="C688" s="142" t="s">
        <v>147</v>
      </c>
      <c r="D688" s="143">
        <v>4</v>
      </c>
      <c r="E688" s="143">
        <v>2</v>
      </c>
    </row>
    <row r="689" spans="1:5">
      <c r="A689" t="str">
        <f t="shared" si="10"/>
        <v>2710_3</v>
      </c>
      <c r="B689" s="142" t="s">
        <v>1330</v>
      </c>
      <c r="C689" s="142" t="s">
        <v>144</v>
      </c>
      <c r="D689" s="143">
        <v>3</v>
      </c>
      <c r="E689" s="143">
        <v>3</v>
      </c>
    </row>
    <row r="690" spans="1:5">
      <c r="A690" t="str">
        <f t="shared" si="10"/>
        <v>2710_4</v>
      </c>
      <c r="B690" s="142" t="s">
        <v>1330</v>
      </c>
      <c r="C690" s="142" t="s">
        <v>162</v>
      </c>
      <c r="D690" s="143">
        <v>3</v>
      </c>
      <c r="E690" s="143">
        <v>4</v>
      </c>
    </row>
    <row r="691" spans="1:5">
      <c r="A691" t="str">
        <f t="shared" si="10"/>
        <v>2710_5</v>
      </c>
      <c r="B691" s="142" t="s">
        <v>1330</v>
      </c>
      <c r="C691" s="142" t="s">
        <v>221</v>
      </c>
      <c r="D691" s="143">
        <v>2</v>
      </c>
      <c r="E691" s="143">
        <v>5</v>
      </c>
    </row>
    <row r="692" spans="1:5">
      <c r="A692" t="str">
        <f t="shared" si="10"/>
        <v>2711_1</v>
      </c>
      <c r="B692" s="142" t="s">
        <v>1332</v>
      </c>
      <c r="C692" s="142" t="s">
        <v>148</v>
      </c>
      <c r="D692" s="143">
        <v>3</v>
      </c>
      <c r="E692" s="143">
        <v>1</v>
      </c>
    </row>
    <row r="693" spans="1:5">
      <c r="A693" t="str">
        <f t="shared" si="10"/>
        <v>2711_2</v>
      </c>
      <c r="B693" s="142" t="s">
        <v>1332</v>
      </c>
      <c r="C693" s="142" t="s">
        <v>174</v>
      </c>
      <c r="D693" s="143">
        <v>2</v>
      </c>
      <c r="E693" s="143">
        <v>2</v>
      </c>
    </row>
    <row r="694" spans="1:5">
      <c r="A694" t="str">
        <f t="shared" si="10"/>
        <v>2711_3</v>
      </c>
      <c r="B694" s="142" t="s">
        <v>1332</v>
      </c>
      <c r="C694" s="142" t="s">
        <v>161</v>
      </c>
      <c r="D694" s="143">
        <v>2</v>
      </c>
      <c r="E694" s="143">
        <v>3</v>
      </c>
    </row>
    <row r="695" spans="1:5">
      <c r="A695" t="str">
        <f t="shared" si="10"/>
        <v>2711_4</v>
      </c>
      <c r="B695" s="142" t="s">
        <v>1332</v>
      </c>
      <c r="C695" s="142" t="s">
        <v>169</v>
      </c>
      <c r="D695" s="143">
        <v>2</v>
      </c>
      <c r="E695" s="143">
        <v>4</v>
      </c>
    </row>
    <row r="696" spans="1:5">
      <c r="A696" t="str">
        <f t="shared" si="10"/>
        <v>2711_5</v>
      </c>
      <c r="B696" s="142" t="s">
        <v>1332</v>
      </c>
      <c r="C696" s="142" t="s">
        <v>142</v>
      </c>
      <c r="D696" s="143">
        <v>2</v>
      </c>
      <c r="E696" s="143">
        <v>5</v>
      </c>
    </row>
    <row r="697" spans="1:5">
      <c r="A697" t="str">
        <f t="shared" si="10"/>
        <v>2712_1</v>
      </c>
      <c r="B697" s="142" t="s">
        <v>1338</v>
      </c>
      <c r="C697" s="142" t="s">
        <v>162</v>
      </c>
      <c r="D697" s="143">
        <v>12</v>
      </c>
      <c r="E697" s="143">
        <v>1</v>
      </c>
    </row>
    <row r="698" spans="1:5">
      <c r="A698" t="str">
        <f t="shared" si="10"/>
        <v>2712_2</v>
      </c>
      <c r="B698" s="142" t="s">
        <v>1338</v>
      </c>
      <c r="C698" s="142" t="s">
        <v>138</v>
      </c>
      <c r="D698" s="143">
        <v>11</v>
      </c>
      <c r="E698" s="143">
        <v>2</v>
      </c>
    </row>
    <row r="699" spans="1:5">
      <c r="A699" t="str">
        <f t="shared" si="10"/>
        <v>2712_3</v>
      </c>
      <c r="B699" s="142" t="s">
        <v>1338</v>
      </c>
      <c r="C699" s="142" t="s">
        <v>139</v>
      </c>
      <c r="D699" s="143">
        <v>8</v>
      </c>
      <c r="E699" s="143">
        <v>3</v>
      </c>
    </row>
    <row r="700" spans="1:5">
      <c r="A700" t="str">
        <f t="shared" si="10"/>
        <v>2712_4</v>
      </c>
      <c r="B700" s="142" t="s">
        <v>1338</v>
      </c>
      <c r="C700" s="142" t="s">
        <v>153</v>
      </c>
      <c r="D700" s="143">
        <v>7</v>
      </c>
      <c r="E700" s="143">
        <v>4</v>
      </c>
    </row>
    <row r="701" spans="1:5">
      <c r="A701" t="str">
        <f t="shared" si="10"/>
        <v>2712_5</v>
      </c>
      <c r="B701" s="142" t="s">
        <v>1338</v>
      </c>
      <c r="C701" s="142" t="s">
        <v>141</v>
      </c>
      <c r="D701" s="143">
        <v>7</v>
      </c>
      <c r="E701" s="143">
        <v>5</v>
      </c>
    </row>
    <row r="702" spans="1:5">
      <c r="A702" t="str">
        <f t="shared" si="10"/>
        <v>2713_1</v>
      </c>
      <c r="B702" s="142" t="s">
        <v>1334</v>
      </c>
      <c r="C702" s="142" t="s">
        <v>139</v>
      </c>
      <c r="D702" s="143">
        <v>19</v>
      </c>
      <c r="E702" s="143">
        <v>1</v>
      </c>
    </row>
    <row r="703" spans="1:5">
      <c r="A703" t="str">
        <f t="shared" si="10"/>
        <v>2713_2</v>
      </c>
      <c r="B703" s="142" t="s">
        <v>1334</v>
      </c>
      <c r="C703" s="142" t="s">
        <v>146</v>
      </c>
      <c r="D703" s="143">
        <v>17</v>
      </c>
      <c r="E703" s="143">
        <v>2</v>
      </c>
    </row>
    <row r="704" spans="1:5">
      <c r="A704" t="str">
        <f t="shared" si="10"/>
        <v>2713_3</v>
      </c>
      <c r="B704" s="142" t="s">
        <v>1334</v>
      </c>
      <c r="C704" s="142" t="s">
        <v>162</v>
      </c>
      <c r="D704" s="143">
        <v>17</v>
      </c>
      <c r="E704" s="143">
        <v>3</v>
      </c>
    </row>
    <row r="705" spans="1:5">
      <c r="A705" t="str">
        <f t="shared" si="10"/>
        <v>2713_4</v>
      </c>
      <c r="B705" s="142" t="s">
        <v>1334</v>
      </c>
      <c r="C705" s="142" t="s">
        <v>140</v>
      </c>
      <c r="D705" s="143">
        <v>15</v>
      </c>
      <c r="E705" s="143">
        <v>4</v>
      </c>
    </row>
    <row r="706" spans="1:5">
      <c r="A706" t="str">
        <f t="shared" si="10"/>
        <v>2713_5</v>
      </c>
      <c r="B706" s="142" t="s">
        <v>1334</v>
      </c>
      <c r="C706" s="142" t="s">
        <v>147</v>
      </c>
      <c r="D706" s="143">
        <v>13</v>
      </c>
      <c r="E706" s="143">
        <v>5</v>
      </c>
    </row>
    <row r="707" spans="1:5">
      <c r="A707" t="str">
        <f t="shared" ref="A707:A770" si="11">B707&amp;"_"&amp;E707</f>
        <v>2714_1</v>
      </c>
      <c r="B707" s="142" t="s">
        <v>1344</v>
      </c>
      <c r="C707" s="142" t="s">
        <v>147</v>
      </c>
      <c r="D707" s="143">
        <v>29</v>
      </c>
      <c r="E707" s="143">
        <v>1</v>
      </c>
    </row>
    <row r="708" spans="1:5">
      <c r="A708" t="str">
        <f t="shared" si="11"/>
        <v>2714_2</v>
      </c>
      <c r="B708" s="142" t="s">
        <v>1344</v>
      </c>
      <c r="C708" s="142" t="s">
        <v>138</v>
      </c>
      <c r="D708" s="143">
        <v>26</v>
      </c>
      <c r="E708" s="143">
        <v>2</v>
      </c>
    </row>
    <row r="709" spans="1:5">
      <c r="A709" t="str">
        <f t="shared" si="11"/>
        <v>2714_3</v>
      </c>
      <c r="B709" s="142" t="s">
        <v>1344</v>
      </c>
      <c r="C709" s="142" t="s">
        <v>162</v>
      </c>
      <c r="D709" s="143">
        <v>18</v>
      </c>
      <c r="E709" s="143">
        <v>3</v>
      </c>
    </row>
    <row r="710" spans="1:5">
      <c r="A710" t="str">
        <f t="shared" si="11"/>
        <v>2714_4</v>
      </c>
      <c r="B710" s="142" t="s">
        <v>1344</v>
      </c>
      <c r="C710" s="142" t="s">
        <v>146</v>
      </c>
      <c r="D710" s="143">
        <v>15</v>
      </c>
      <c r="E710" s="143">
        <v>4</v>
      </c>
    </row>
    <row r="711" spans="1:5">
      <c r="A711" t="str">
        <f t="shared" si="11"/>
        <v>2714_5</v>
      </c>
      <c r="B711" s="142" t="s">
        <v>1344</v>
      </c>
      <c r="C711" s="142" t="s">
        <v>140</v>
      </c>
      <c r="D711" s="143">
        <v>15</v>
      </c>
      <c r="E711" s="143">
        <v>5</v>
      </c>
    </row>
    <row r="712" spans="1:5">
      <c r="A712" t="str">
        <f t="shared" si="11"/>
        <v>2715_1</v>
      </c>
      <c r="B712" s="142" t="s">
        <v>1331</v>
      </c>
      <c r="C712" s="142" t="s">
        <v>139</v>
      </c>
      <c r="D712" s="143">
        <v>6</v>
      </c>
      <c r="E712" s="143">
        <v>1</v>
      </c>
    </row>
    <row r="713" spans="1:5">
      <c r="A713" t="str">
        <f t="shared" si="11"/>
        <v>2715_2</v>
      </c>
      <c r="B713" s="142" t="s">
        <v>1331</v>
      </c>
      <c r="C713" s="142" t="s">
        <v>148</v>
      </c>
      <c r="D713" s="143">
        <v>6</v>
      </c>
      <c r="E713" s="143">
        <v>2</v>
      </c>
    </row>
    <row r="714" spans="1:5">
      <c r="A714" t="str">
        <f t="shared" si="11"/>
        <v>2715_3</v>
      </c>
      <c r="B714" s="142" t="s">
        <v>1331</v>
      </c>
      <c r="C714" s="142" t="s">
        <v>146</v>
      </c>
      <c r="D714" s="143">
        <v>5</v>
      </c>
      <c r="E714" s="143">
        <v>3</v>
      </c>
    </row>
    <row r="715" spans="1:5">
      <c r="A715" t="str">
        <f t="shared" si="11"/>
        <v>2715_4</v>
      </c>
      <c r="B715" s="142" t="s">
        <v>1331</v>
      </c>
      <c r="C715" s="142" t="s">
        <v>162</v>
      </c>
      <c r="D715" s="143">
        <v>5</v>
      </c>
      <c r="E715" s="143">
        <v>4</v>
      </c>
    </row>
    <row r="716" spans="1:5">
      <c r="A716" t="str">
        <f t="shared" si="11"/>
        <v>2715_5</v>
      </c>
      <c r="B716" s="142" t="s">
        <v>1331</v>
      </c>
      <c r="C716" s="142" t="s">
        <v>144</v>
      </c>
      <c r="D716" s="143">
        <v>4</v>
      </c>
      <c r="E716" s="143">
        <v>5</v>
      </c>
    </row>
    <row r="717" spans="1:5">
      <c r="A717" t="str">
        <f t="shared" si="11"/>
        <v>2716_1</v>
      </c>
      <c r="B717" s="142" t="s">
        <v>1333</v>
      </c>
      <c r="C717" s="142" t="s">
        <v>144</v>
      </c>
      <c r="D717" s="143">
        <v>7</v>
      </c>
      <c r="E717" s="143">
        <v>1</v>
      </c>
    </row>
    <row r="718" spans="1:5">
      <c r="A718" t="str">
        <f t="shared" si="11"/>
        <v>2716_2</v>
      </c>
      <c r="B718" s="142" t="s">
        <v>1333</v>
      </c>
      <c r="C718" s="142" t="s">
        <v>140</v>
      </c>
      <c r="D718" s="143">
        <v>5</v>
      </c>
      <c r="E718" s="143">
        <v>2</v>
      </c>
    </row>
    <row r="719" spans="1:5">
      <c r="A719" t="str">
        <f t="shared" si="11"/>
        <v>2716_3</v>
      </c>
      <c r="B719" s="142" t="s">
        <v>1333</v>
      </c>
      <c r="C719" s="142" t="s">
        <v>141</v>
      </c>
      <c r="D719" s="143">
        <v>5</v>
      </c>
      <c r="E719" s="143">
        <v>3</v>
      </c>
    </row>
    <row r="720" spans="1:5">
      <c r="A720" t="str">
        <f t="shared" si="11"/>
        <v>2716_4</v>
      </c>
      <c r="B720" s="142" t="s">
        <v>1333</v>
      </c>
      <c r="C720" s="142" t="s">
        <v>148</v>
      </c>
      <c r="D720" s="143">
        <v>5</v>
      </c>
      <c r="E720" s="143">
        <v>4</v>
      </c>
    </row>
    <row r="721" spans="1:5">
      <c r="A721" t="str">
        <f t="shared" si="11"/>
        <v>2716_5</v>
      </c>
      <c r="B721" s="142" t="s">
        <v>1333</v>
      </c>
      <c r="C721" s="142" t="s">
        <v>147</v>
      </c>
      <c r="D721" s="143">
        <v>5</v>
      </c>
      <c r="E721" s="143">
        <v>5</v>
      </c>
    </row>
    <row r="722" spans="1:5">
      <c r="A722" t="str">
        <f t="shared" si="11"/>
        <v>2717_1</v>
      </c>
      <c r="B722" s="142" t="s">
        <v>1350</v>
      </c>
      <c r="C722" s="142" t="s">
        <v>147</v>
      </c>
      <c r="D722" s="143">
        <v>21</v>
      </c>
      <c r="E722" s="143">
        <v>1</v>
      </c>
    </row>
    <row r="723" spans="1:5">
      <c r="A723" t="str">
        <f t="shared" si="11"/>
        <v>2717_2</v>
      </c>
      <c r="B723" s="142" t="s">
        <v>1350</v>
      </c>
      <c r="C723" s="142" t="s">
        <v>138</v>
      </c>
      <c r="D723" s="143">
        <v>17</v>
      </c>
      <c r="E723" s="143">
        <v>2</v>
      </c>
    </row>
    <row r="724" spans="1:5">
      <c r="A724" t="str">
        <f t="shared" si="11"/>
        <v>2717_3</v>
      </c>
      <c r="B724" s="142" t="s">
        <v>1350</v>
      </c>
      <c r="C724" s="142" t="s">
        <v>139</v>
      </c>
      <c r="D724" s="143">
        <v>15</v>
      </c>
      <c r="E724" s="143">
        <v>3</v>
      </c>
    </row>
    <row r="725" spans="1:5">
      <c r="A725" t="str">
        <f t="shared" si="11"/>
        <v>2717_4</v>
      </c>
      <c r="B725" s="142" t="s">
        <v>1350</v>
      </c>
      <c r="C725" s="142" t="s">
        <v>143</v>
      </c>
      <c r="D725" s="143">
        <v>15</v>
      </c>
      <c r="E725" s="143">
        <v>4</v>
      </c>
    </row>
    <row r="726" spans="1:5">
      <c r="A726" t="str">
        <f t="shared" si="11"/>
        <v>2717_5</v>
      </c>
      <c r="B726" s="142" t="s">
        <v>1350</v>
      </c>
      <c r="C726" s="142" t="s">
        <v>144</v>
      </c>
      <c r="D726" s="143">
        <v>11</v>
      </c>
      <c r="E726" s="143">
        <v>5</v>
      </c>
    </row>
    <row r="727" spans="1:5">
      <c r="A727" t="str">
        <f t="shared" si="11"/>
        <v>2718_1</v>
      </c>
      <c r="B727" s="142" t="s">
        <v>1341</v>
      </c>
      <c r="C727" s="142" t="s">
        <v>140</v>
      </c>
      <c r="D727" s="143">
        <v>9</v>
      </c>
      <c r="E727" s="143">
        <v>1</v>
      </c>
    </row>
    <row r="728" spans="1:5">
      <c r="A728" t="str">
        <f t="shared" si="11"/>
        <v>2718_2</v>
      </c>
      <c r="B728" s="142" t="s">
        <v>1341</v>
      </c>
      <c r="C728" s="142" t="s">
        <v>162</v>
      </c>
      <c r="D728" s="143">
        <v>7</v>
      </c>
      <c r="E728" s="143">
        <v>2</v>
      </c>
    </row>
    <row r="729" spans="1:5">
      <c r="A729" t="str">
        <f t="shared" si="11"/>
        <v>2718_3</v>
      </c>
      <c r="B729" s="142" t="s">
        <v>1341</v>
      </c>
      <c r="C729" s="142" t="s">
        <v>139</v>
      </c>
      <c r="D729" s="143">
        <v>6</v>
      </c>
      <c r="E729" s="143">
        <v>3</v>
      </c>
    </row>
    <row r="730" spans="1:5">
      <c r="A730" t="str">
        <f t="shared" si="11"/>
        <v>2718_4</v>
      </c>
      <c r="B730" s="142" t="s">
        <v>1341</v>
      </c>
      <c r="C730" s="142" t="s">
        <v>138</v>
      </c>
      <c r="D730" s="143">
        <v>6</v>
      </c>
      <c r="E730" s="143">
        <v>4</v>
      </c>
    </row>
    <row r="731" spans="1:5">
      <c r="A731" t="str">
        <f t="shared" si="11"/>
        <v>2718_5</v>
      </c>
      <c r="B731" s="142" t="s">
        <v>1341</v>
      </c>
      <c r="C731" s="142" t="s">
        <v>146</v>
      </c>
      <c r="D731" s="143">
        <v>5</v>
      </c>
      <c r="E731" s="143">
        <v>5</v>
      </c>
    </row>
    <row r="732" spans="1:5">
      <c r="A732" t="str">
        <f t="shared" si="11"/>
        <v>2719_1</v>
      </c>
      <c r="B732" s="142" t="s">
        <v>1335</v>
      </c>
      <c r="C732" s="142" t="s">
        <v>147</v>
      </c>
      <c r="D732" s="143">
        <v>8</v>
      </c>
      <c r="E732" s="143">
        <v>1</v>
      </c>
    </row>
    <row r="733" spans="1:5">
      <c r="A733" t="str">
        <f t="shared" si="11"/>
        <v>2719_2</v>
      </c>
      <c r="B733" s="142" t="s">
        <v>1335</v>
      </c>
      <c r="C733" s="142" t="s">
        <v>146</v>
      </c>
      <c r="D733" s="143">
        <v>7</v>
      </c>
      <c r="E733" s="143">
        <v>2</v>
      </c>
    </row>
    <row r="734" spans="1:5">
      <c r="A734" t="str">
        <f t="shared" si="11"/>
        <v>2719_3</v>
      </c>
      <c r="B734" s="142" t="s">
        <v>1335</v>
      </c>
      <c r="C734" s="142" t="s">
        <v>139</v>
      </c>
      <c r="D734" s="143">
        <v>6</v>
      </c>
      <c r="E734" s="143">
        <v>3</v>
      </c>
    </row>
    <row r="735" spans="1:5">
      <c r="A735" t="str">
        <f t="shared" si="11"/>
        <v>2719_4</v>
      </c>
      <c r="B735" s="142" t="s">
        <v>1335</v>
      </c>
      <c r="C735" s="142" t="s">
        <v>138</v>
      </c>
      <c r="D735" s="143">
        <v>5</v>
      </c>
      <c r="E735" s="143">
        <v>4</v>
      </c>
    </row>
    <row r="736" spans="1:5">
      <c r="A736" t="str">
        <f t="shared" si="11"/>
        <v>2719_5</v>
      </c>
      <c r="B736" s="142" t="s">
        <v>1335</v>
      </c>
      <c r="C736" s="142" t="s">
        <v>144</v>
      </c>
      <c r="D736" s="143">
        <v>4</v>
      </c>
      <c r="E736" s="143">
        <v>5</v>
      </c>
    </row>
    <row r="737" spans="1:5">
      <c r="A737" t="str">
        <f t="shared" si="11"/>
        <v>2720_1</v>
      </c>
      <c r="B737" s="142" t="s">
        <v>1327</v>
      </c>
      <c r="C737" s="142" t="s">
        <v>144</v>
      </c>
      <c r="D737" s="143">
        <v>8</v>
      </c>
      <c r="E737" s="143">
        <v>1</v>
      </c>
    </row>
    <row r="738" spans="1:5">
      <c r="A738" t="str">
        <f t="shared" si="11"/>
        <v>2720_2</v>
      </c>
      <c r="B738" s="142" t="s">
        <v>1327</v>
      </c>
      <c r="C738" s="142" t="s">
        <v>140</v>
      </c>
      <c r="D738" s="143">
        <v>7</v>
      </c>
      <c r="E738" s="143">
        <v>2</v>
      </c>
    </row>
    <row r="739" spans="1:5">
      <c r="A739" t="str">
        <f t="shared" si="11"/>
        <v>2720_3</v>
      </c>
      <c r="B739" s="142" t="s">
        <v>1327</v>
      </c>
      <c r="C739" s="142" t="s">
        <v>146</v>
      </c>
      <c r="D739" s="143">
        <v>6</v>
      </c>
      <c r="E739" s="143">
        <v>3</v>
      </c>
    </row>
    <row r="740" spans="1:5">
      <c r="A740" t="str">
        <f t="shared" si="11"/>
        <v>2720_4</v>
      </c>
      <c r="B740" s="142" t="s">
        <v>1327</v>
      </c>
      <c r="C740" s="142" t="s">
        <v>162</v>
      </c>
      <c r="D740" s="143">
        <v>6</v>
      </c>
      <c r="E740" s="143">
        <v>4</v>
      </c>
    </row>
    <row r="741" spans="1:5">
      <c r="A741" t="str">
        <f t="shared" si="11"/>
        <v>2720_5</v>
      </c>
      <c r="B741" s="142" t="s">
        <v>1327</v>
      </c>
      <c r="C741" s="142" t="s">
        <v>138</v>
      </c>
      <c r="D741" s="143">
        <v>6</v>
      </c>
      <c r="E741" s="143">
        <v>5</v>
      </c>
    </row>
    <row r="742" spans="1:5">
      <c r="A742" t="str">
        <f t="shared" si="11"/>
        <v>2721_1</v>
      </c>
      <c r="B742" s="142" t="s">
        <v>1343</v>
      </c>
      <c r="C742" s="142" t="s">
        <v>138</v>
      </c>
      <c r="D742" s="143">
        <v>14</v>
      </c>
      <c r="E742" s="143">
        <v>1</v>
      </c>
    </row>
    <row r="743" spans="1:5">
      <c r="A743" t="str">
        <f t="shared" si="11"/>
        <v>2721_2</v>
      </c>
      <c r="B743" s="142" t="s">
        <v>1343</v>
      </c>
      <c r="C743" s="142" t="s">
        <v>147</v>
      </c>
      <c r="D743" s="143">
        <v>12</v>
      </c>
      <c r="E743" s="143">
        <v>2</v>
      </c>
    </row>
    <row r="744" spans="1:5">
      <c r="A744" t="str">
        <f t="shared" si="11"/>
        <v>2721_3</v>
      </c>
      <c r="B744" s="142" t="s">
        <v>1343</v>
      </c>
      <c r="C744" s="142" t="s">
        <v>162</v>
      </c>
      <c r="D744" s="143">
        <v>11</v>
      </c>
      <c r="E744" s="143">
        <v>3</v>
      </c>
    </row>
    <row r="745" spans="1:5">
      <c r="A745" t="str">
        <f t="shared" si="11"/>
        <v>2721_4</v>
      </c>
      <c r="B745" s="142" t="s">
        <v>1343</v>
      </c>
      <c r="C745" s="142" t="s">
        <v>139</v>
      </c>
      <c r="D745" s="143">
        <v>10</v>
      </c>
      <c r="E745" s="143">
        <v>4</v>
      </c>
    </row>
    <row r="746" spans="1:5">
      <c r="A746" t="str">
        <f t="shared" si="11"/>
        <v>2721_5</v>
      </c>
      <c r="B746" s="142" t="s">
        <v>1343</v>
      </c>
      <c r="C746" s="142" t="s">
        <v>210</v>
      </c>
      <c r="D746" s="143">
        <v>7</v>
      </c>
      <c r="E746" s="143">
        <v>5</v>
      </c>
    </row>
    <row r="747" spans="1:5">
      <c r="A747" t="str">
        <f t="shared" si="11"/>
        <v>2722_1</v>
      </c>
      <c r="B747" s="142" t="s">
        <v>1320</v>
      </c>
      <c r="C747" s="142" t="s">
        <v>139</v>
      </c>
      <c r="D747" s="143">
        <v>6</v>
      </c>
      <c r="E747" s="143">
        <v>1</v>
      </c>
    </row>
    <row r="748" spans="1:5">
      <c r="A748" t="str">
        <f t="shared" si="11"/>
        <v>2722_2</v>
      </c>
      <c r="B748" s="142" t="s">
        <v>1320</v>
      </c>
      <c r="C748" s="142" t="s">
        <v>146</v>
      </c>
      <c r="D748" s="143">
        <v>5</v>
      </c>
      <c r="E748" s="143">
        <v>2</v>
      </c>
    </row>
    <row r="749" spans="1:5">
      <c r="A749" t="str">
        <f t="shared" si="11"/>
        <v>2722_3</v>
      </c>
      <c r="B749" s="142" t="s">
        <v>1320</v>
      </c>
      <c r="C749" s="142" t="s">
        <v>140</v>
      </c>
      <c r="D749" s="143">
        <v>5</v>
      </c>
      <c r="E749" s="143">
        <v>3</v>
      </c>
    </row>
    <row r="750" spans="1:5">
      <c r="A750" t="str">
        <f t="shared" si="11"/>
        <v>2722_4</v>
      </c>
      <c r="B750" s="142" t="s">
        <v>1320</v>
      </c>
      <c r="C750" s="142" t="s">
        <v>162</v>
      </c>
      <c r="D750" s="143">
        <v>5</v>
      </c>
      <c r="E750" s="143">
        <v>4</v>
      </c>
    </row>
    <row r="751" spans="1:5">
      <c r="A751" t="str">
        <f t="shared" si="11"/>
        <v>2722_5</v>
      </c>
      <c r="B751" s="142" t="s">
        <v>1320</v>
      </c>
      <c r="C751" s="142" t="s">
        <v>138</v>
      </c>
      <c r="D751" s="143">
        <v>5</v>
      </c>
      <c r="E751" s="143">
        <v>5</v>
      </c>
    </row>
    <row r="752" spans="1:5">
      <c r="A752" t="str">
        <f t="shared" si="11"/>
        <v>2723_1</v>
      </c>
      <c r="B752" s="142" t="s">
        <v>1339</v>
      </c>
      <c r="C752" s="142" t="s">
        <v>162</v>
      </c>
      <c r="D752" s="143">
        <v>21</v>
      </c>
      <c r="E752" s="143">
        <v>1</v>
      </c>
    </row>
    <row r="753" spans="1:5">
      <c r="A753" t="str">
        <f t="shared" si="11"/>
        <v>2723_2</v>
      </c>
      <c r="B753" s="142" t="s">
        <v>1339</v>
      </c>
      <c r="C753" s="142" t="s">
        <v>140</v>
      </c>
      <c r="D753" s="143">
        <v>20</v>
      </c>
      <c r="E753" s="143">
        <v>2</v>
      </c>
    </row>
    <row r="754" spans="1:5">
      <c r="A754" t="str">
        <f t="shared" si="11"/>
        <v>2723_3</v>
      </c>
      <c r="B754" s="142" t="s">
        <v>1339</v>
      </c>
      <c r="C754" s="142" t="s">
        <v>147</v>
      </c>
      <c r="D754" s="143">
        <v>18</v>
      </c>
      <c r="E754" s="143">
        <v>3</v>
      </c>
    </row>
    <row r="755" spans="1:5">
      <c r="A755" t="str">
        <f t="shared" si="11"/>
        <v>2723_4</v>
      </c>
      <c r="B755" s="142" t="s">
        <v>1339</v>
      </c>
      <c r="C755" s="142" t="s">
        <v>139</v>
      </c>
      <c r="D755" s="143">
        <v>17</v>
      </c>
      <c r="E755" s="143">
        <v>4</v>
      </c>
    </row>
    <row r="756" spans="1:5">
      <c r="A756" t="str">
        <f t="shared" si="11"/>
        <v>2723_5</v>
      </c>
      <c r="B756" s="142" t="s">
        <v>1339</v>
      </c>
      <c r="C756" s="142" t="s">
        <v>153</v>
      </c>
      <c r="D756" s="143">
        <v>15</v>
      </c>
      <c r="E756" s="143">
        <v>5</v>
      </c>
    </row>
    <row r="757" spans="1:5">
      <c r="A757" t="str">
        <f t="shared" si="11"/>
        <v>2786_1</v>
      </c>
      <c r="B757" s="142" t="s">
        <v>1727</v>
      </c>
      <c r="C757" s="142" t="s">
        <v>139</v>
      </c>
      <c r="D757" s="143">
        <v>11</v>
      </c>
      <c r="E757" s="143">
        <v>1</v>
      </c>
    </row>
    <row r="758" spans="1:5">
      <c r="A758" t="str">
        <f t="shared" si="11"/>
        <v>2786_2</v>
      </c>
      <c r="B758" s="142" t="s">
        <v>1727</v>
      </c>
      <c r="C758" s="142" t="s">
        <v>146</v>
      </c>
      <c r="D758" s="143">
        <v>9</v>
      </c>
      <c r="E758" s="143">
        <v>2</v>
      </c>
    </row>
    <row r="759" spans="1:5">
      <c r="A759" t="str">
        <f t="shared" si="11"/>
        <v>2786_3</v>
      </c>
      <c r="B759" s="142" t="s">
        <v>1727</v>
      </c>
      <c r="C759" s="142" t="s">
        <v>140</v>
      </c>
      <c r="D759" s="143">
        <v>9</v>
      </c>
      <c r="E759" s="143">
        <v>3</v>
      </c>
    </row>
    <row r="760" spans="1:5">
      <c r="A760" t="str">
        <f t="shared" si="11"/>
        <v>2786_4</v>
      </c>
      <c r="B760" s="142" t="s">
        <v>1727</v>
      </c>
      <c r="C760" s="142" t="s">
        <v>162</v>
      </c>
      <c r="D760" s="143">
        <v>7</v>
      </c>
      <c r="E760" s="143">
        <v>4</v>
      </c>
    </row>
    <row r="761" spans="1:5">
      <c r="A761" t="str">
        <f t="shared" si="11"/>
        <v>2786_5</v>
      </c>
      <c r="B761" s="142" t="s">
        <v>1727</v>
      </c>
      <c r="C761" s="142" t="s">
        <v>142</v>
      </c>
      <c r="D761" s="143">
        <v>6</v>
      </c>
      <c r="E761" s="143">
        <v>5</v>
      </c>
    </row>
    <row r="762" spans="1:5">
      <c r="A762" t="str">
        <f t="shared" si="11"/>
        <v>2788_1</v>
      </c>
      <c r="B762" s="142" t="s">
        <v>1728</v>
      </c>
      <c r="C762" s="142" t="s">
        <v>146</v>
      </c>
      <c r="D762" s="143">
        <v>4</v>
      </c>
      <c r="E762" s="143">
        <v>1</v>
      </c>
    </row>
    <row r="763" spans="1:5">
      <c r="A763" t="str">
        <f t="shared" si="11"/>
        <v>2788_2</v>
      </c>
      <c r="B763" s="142" t="s">
        <v>1728</v>
      </c>
      <c r="C763" s="142" t="s">
        <v>138</v>
      </c>
      <c r="D763" s="143">
        <v>3</v>
      </c>
      <c r="E763" s="143">
        <v>2</v>
      </c>
    </row>
    <row r="764" spans="1:5">
      <c r="A764" t="str">
        <f t="shared" si="11"/>
        <v>2788_3</v>
      </c>
      <c r="B764" s="142" t="s">
        <v>1728</v>
      </c>
      <c r="C764" s="142" t="s">
        <v>175</v>
      </c>
      <c r="D764" s="143">
        <v>2</v>
      </c>
      <c r="E764" s="143">
        <v>3</v>
      </c>
    </row>
    <row r="765" spans="1:5">
      <c r="A765" t="str">
        <f t="shared" si="11"/>
        <v>2788_4</v>
      </c>
      <c r="B765" s="142" t="s">
        <v>1728</v>
      </c>
      <c r="C765" s="142" t="s">
        <v>154</v>
      </c>
      <c r="D765" s="143">
        <v>2</v>
      </c>
      <c r="E765" s="143">
        <v>4</v>
      </c>
    </row>
    <row r="766" spans="1:5">
      <c r="A766" t="str">
        <f t="shared" si="11"/>
        <v>2788_5</v>
      </c>
      <c r="B766" s="142" t="s">
        <v>1728</v>
      </c>
      <c r="C766" s="142" t="s">
        <v>149</v>
      </c>
      <c r="D766" s="143">
        <v>2</v>
      </c>
      <c r="E766" s="143">
        <v>5</v>
      </c>
    </row>
    <row r="767" spans="1:5">
      <c r="A767" t="str">
        <f t="shared" si="11"/>
        <v>2799_1</v>
      </c>
      <c r="B767" s="142" t="s">
        <v>1352</v>
      </c>
      <c r="C767" s="142" t="s">
        <v>138</v>
      </c>
      <c r="D767" s="143">
        <v>84</v>
      </c>
      <c r="E767" s="143">
        <v>1</v>
      </c>
    </row>
    <row r="768" spans="1:5">
      <c r="A768" t="str">
        <f t="shared" si="11"/>
        <v>2799_2</v>
      </c>
      <c r="B768" s="142" t="s">
        <v>1352</v>
      </c>
      <c r="C768" s="142" t="s">
        <v>147</v>
      </c>
      <c r="D768" s="143">
        <v>69</v>
      </c>
      <c r="E768" s="143">
        <v>2</v>
      </c>
    </row>
    <row r="769" spans="1:5">
      <c r="A769" t="str">
        <f t="shared" si="11"/>
        <v>2799_3</v>
      </c>
      <c r="B769" s="142" t="s">
        <v>1352</v>
      </c>
      <c r="C769" s="142" t="s">
        <v>162</v>
      </c>
      <c r="D769" s="143">
        <v>54</v>
      </c>
      <c r="E769" s="143">
        <v>3</v>
      </c>
    </row>
    <row r="770" spans="1:5">
      <c r="A770" t="str">
        <f t="shared" si="11"/>
        <v>2799_4</v>
      </c>
      <c r="B770" s="142" t="s">
        <v>1352</v>
      </c>
      <c r="C770" s="142" t="s">
        <v>139</v>
      </c>
      <c r="D770" s="143">
        <v>52</v>
      </c>
      <c r="E770" s="143">
        <v>4</v>
      </c>
    </row>
    <row r="771" spans="1:5">
      <c r="A771" t="str">
        <f t="shared" ref="A771:A834" si="12">B771&amp;"_"&amp;E771</f>
        <v>2799_5</v>
      </c>
      <c r="B771" s="142" t="s">
        <v>1352</v>
      </c>
      <c r="C771" s="142" t="s">
        <v>140</v>
      </c>
      <c r="D771" s="143">
        <v>47</v>
      </c>
      <c r="E771" s="143">
        <v>5</v>
      </c>
    </row>
    <row r="772" spans="1:5">
      <c r="A772" t="str">
        <f t="shared" si="12"/>
        <v>5001_1</v>
      </c>
      <c r="B772" s="142" t="s">
        <v>1353</v>
      </c>
      <c r="C772" s="142" t="s">
        <v>146</v>
      </c>
      <c r="D772" s="143">
        <v>6</v>
      </c>
      <c r="E772" s="143">
        <v>1</v>
      </c>
    </row>
    <row r="773" spans="1:5">
      <c r="A773" t="str">
        <f t="shared" si="12"/>
        <v>5001_2</v>
      </c>
      <c r="B773" s="142" t="s">
        <v>1353</v>
      </c>
      <c r="C773" s="142" t="s">
        <v>162</v>
      </c>
      <c r="D773" s="143">
        <v>5</v>
      </c>
      <c r="E773" s="143">
        <v>2</v>
      </c>
    </row>
    <row r="774" spans="1:5">
      <c r="A774" t="str">
        <f t="shared" si="12"/>
        <v>5001_3</v>
      </c>
      <c r="B774" s="142" t="s">
        <v>1353</v>
      </c>
      <c r="C774" s="142" t="s">
        <v>139</v>
      </c>
      <c r="D774" s="143">
        <v>5</v>
      </c>
      <c r="E774" s="143">
        <v>3</v>
      </c>
    </row>
    <row r="775" spans="1:5">
      <c r="A775" t="str">
        <f t="shared" si="12"/>
        <v>5001_4</v>
      </c>
      <c r="B775" s="142" t="s">
        <v>1353</v>
      </c>
      <c r="C775" s="142" t="s">
        <v>138</v>
      </c>
      <c r="D775" s="143">
        <v>4</v>
      </c>
      <c r="E775" s="143">
        <v>4</v>
      </c>
    </row>
    <row r="776" spans="1:5">
      <c r="A776" t="str">
        <f t="shared" si="12"/>
        <v>5001_5</v>
      </c>
      <c r="B776" s="142" t="s">
        <v>1353</v>
      </c>
      <c r="C776" s="142" t="s">
        <v>147</v>
      </c>
      <c r="D776" s="143">
        <v>4</v>
      </c>
      <c r="E776" s="143">
        <v>5</v>
      </c>
    </row>
    <row r="777" spans="1:5">
      <c r="A777" t="str">
        <f t="shared" si="12"/>
        <v>5002_1</v>
      </c>
      <c r="B777" s="142" t="s">
        <v>1365</v>
      </c>
      <c r="C777" s="142" t="s">
        <v>146</v>
      </c>
      <c r="D777" s="143">
        <v>4</v>
      </c>
      <c r="E777" s="143">
        <v>1</v>
      </c>
    </row>
    <row r="778" spans="1:5">
      <c r="A778" t="str">
        <f t="shared" si="12"/>
        <v>5002_2</v>
      </c>
      <c r="B778" s="142" t="s">
        <v>1365</v>
      </c>
      <c r="C778" s="142" t="s">
        <v>231</v>
      </c>
      <c r="D778" s="143">
        <v>2</v>
      </c>
      <c r="E778" s="143">
        <v>2</v>
      </c>
    </row>
    <row r="779" spans="1:5">
      <c r="A779" t="str">
        <f t="shared" si="12"/>
        <v>5002_3</v>
      </c>
      <c r="B779" s="142" t="s">
        <v>1365</v>
      </c>
      <c r="C779" s="142" t="s">
        <v>159</v>
      </c>
      <c r="D779" s="143">
        <v>2</v>
      </c>
      <c r="E779" s="143">
        <v>3</v>
      </c>
    </row>
    <row r="780" spans="1:5">
      <c r="A780" t="str">
        <f t="shared" si="12"/>
        <v>5002_4</v>
      </c>
      <c r="B780" s="142" t="s">
        <v>1365</v>
      </c>
      <c r="C780" s="142" t="s">
        <v>162</v>
      </c>
      <c r="D780" s="143">
        <v>2</v>
      </c>
      <c r="E780" s="143">
        <v>4</v>
      </c>
    </row>
    <row r="781" spans="1:5">
      <c r="A781" t="str">
        <f t="shared" si="12"/>
        <v>5002_5</v>
      </c>
      <c r="B781" s="142" t="s">
        <v>1365</v>
      </c>
      <c r="C781" s="142" t="s">
        <v>156</v>
      </c>
      <c r="D781" s="143">
        <v>2</v>
      </c>
      <c r="E781" s="143">
        <v>5</v>
      </c>
    </row>
    <row r="782" spans="1:5">
      <c r="A782" t="str">
        <f t="shared" si="12"/>
        <v>5003_1</v>
      </c>
      <c r="B782" s="142" t="s">
        <v>1366</v>
      </c>
      <c r="C782" s="142" t="s">
        <v>139</v>
      </c>
      <c r="D782" s="143">
        <v>7</v>
      </c>
      <c r="E782" s="143">
        <v>1</v>
      </c>
    </row>
    <row r="783" spans="1:5">
      <c r="A783" t="str">
        <f t="shared" si="12"/>
        <v>5003_2</v>
      </c>
      <c r="B783" s="142" t="s">
        <v>1366</v>
      </c>
      <c r="C783" s="142" t="s">
        <v>146</v>
      </c>
      <c r="D783" s="143">
        <v>5</v>
      </c>
      <c r="E783" s="143">
        <v>2</v>
      </c>
    </row>
    <row r="784" spans="1:5">
      <c r="A784" t="str">
        <f t="shared" si="12"/>
        <v>5003_3</v>
      </c>
      <c r="B784" s="142" t="s">
        <v>1366</v>
      </c>
      <c r="C784" s="142" t="s">
        <v>159</v>
      </c>
      <c r="D784" s="143">
        <v>3</v>
      </c>
      <c r="E784" s="143">
        <v>3</v>
      </c>
    </row>
    <row r="785" spans="1:5">
      <c r="A785" t="str">
        <f t="shared" si="12"/>
        <v>5003_4</v>
      </c>
      <c r="B785" s="142" t="s">
        <v>1366</v>
      </c>
      <c r="C785" s="142" t="s">
        <v>154</v>
      </c>
      <c r="D785" s="143">
        <v>3</v>
      </c>
      <c r="E785" s="143">
        <v>4</v>
      </c>
    </row>
    <row r="786" spans="1:5">
      <c r="A786" t="str">
        <f t="shared" si="12"/>
        <v>5003_5</v>
      </c>
      <c r="B786" s="142" t="s">
        <v>1366</v>
      </c>
      <c r="C786" s="142" t="s">
        <v>140</v>
      </c>
      <c r="D786" s="143">
        <v>3</v>
      </c>
      <c r="E786" s="143">
        <v>5</v>
      </c>
    </row>
    <row r="787" spans="1:5">
      <c r="A787" t="str">
        <f t="shared" si="12"/>
        <v>5004_1</v>
      </c>
      <c r="B787" s="142" t="s">
        <v>1377</v>
      </c>
      <c r="C787" s="142" t="s">
        <v>139</v>
      </c>
      <c r="D787" s="143">
        <v>7</v>
      </c>
      <c r="E787" s="143">
        <v>1</v>
      </c>
    </row>
    <row r="788" spans="1:5">
      <c r="A788" t="str">
        <f t="shared" si="12"/>
        <v>5004_2</v>
      </c>
      <c r="B788" s="142" t="s">
        <v>1377</v>
      </c>
      <c r="C788" s="142" t="s">
        <v>159</v>
      </c>
      <c r="D788" s="143">
        <v>3</v>
      </c>
      <c r="E788" s="143">
        <v>2</v>
      </c>
    </row>
    <row r="789" spans="1:5">
      <c r="A789" t="str">
        <f t="shared" si="12"/>
        <v>5004_3</v>
      </c>
      <c r="B789" s="142" t="s">
        <v>1377</v>
      </c>
      <c r="C789" s="142" t="s">
        <v>154</v>
      </c>
      <c r="D789" s="143">
        <v>3</v>
      </c>
      <c r="E789" s="143">
        <v>3</v>
      </c>
    </row>
    <row r="790" spans="1:5">
      <c r="A790" t="str">
        <f t="shared" si="12"/>
        <v>5004_4</v>
      </c>
      <c r="B790" s="142" t="s">
        <v>1377</v>
      </c>
      <c r="C790" s="142" t="s">
        <v>162</v>
      </c>
      <c r="D790" s="143">
        <v>3</v>
      </c>
      <c r="E790" s="143">
        <v>4</v>
      </c>
    </row>
    <row r="791" spans="1:5">
      <c r="A791" t="str">
        <f t="shared" si="12"/>
        <v>5004_5</v>
      </c>
      <c r="B791" s="142" t="s">
        <v>1377</v>
      </c>
      <c r="C791" s="142" t="s">
        <v>145</v>
      </c>
      <c r="D791" s="143">
        <v>3</v>
      </c>
      <c r="E791" s="143">
        <v>5</v>
      </c>
    </row>
    <row r="792" spans="1:5">
      <c r="A792" t="str">
        <f t="shared" si="12"/>
        <v>5005_1</v>
      </c>
      <c r="B792" s="142" t="s">
        <v>1351</v>
      </c>
      <c r="C792" s="142" t="s">
        <v>138</v>
      </c>
      <c r="D792" s="143">
        <v>4</v>
      </c>
      <c r="E792" s="143">
        <v>1</v>
      </c>
    </row>
    <row r="793" spans="1:5">
      <c r="A793" t="str">
        <f t="shared" si="12"/>
        <v>5005_2</v>
      </c>
      <c r="B793" s="142" t="s">
        <v>1351</v>
      </c>
      <c r="C793" s="142" t="s">
        <v>154</v>
      </c>
      <c r="D793" s="143">
        <v>3</v>
      </c>
      <c r="E793" s="143">
        <v>2</v>
      </c>
    </row>
    <row r="794" spans="1:5">
      <c r="A794" t="str">
        <f t="shared" si="12"/>
        <v>5005_3</v>
      </c>
      <c r="B794" s="142" t="s">
        <v>1351</v>
      </c>
      <c r="C794" s="142" t="s">
        <v>140</v>
      </c>
      <c r="D794" s="143">
        <v>3</v>
      </c>
      <c r="E794" s="143">
        <v>3</v>
      </c>
    </row>
    <row r="795" spans="1:5">
      <c r="A795" t="str">
        <f t="shared" si="12"/>
        <v>5005_4</v>
      </c>
      <c r="B795" s="142" t="s">
        <v>1351</v>
      </c>
      <c r="C795" s="142" t="s">
        <v>139</v>
      </c>
      <c r="D795" s="143">
        <v>3</v>
      </c>
      <c r="E795" s="143">
        <v>4</v>
      </c>
    </row>
    <row r="796" spans="1:5">
      <c r="A796" t="str">
        <f t="shared" si="12"/>
        <v>5005_5</v>
      </c>
      <c r="B796" s="142" t="s">
        <v>1351</v>
      </c>
      <c r="C796" s="142" t="s">
        <v>220</v>
      </c>
      <c r="D796" s="143">
        <v>2</v>
      </c>
      <c r="E796" s="143">
        <v>5</v>
      </c>
    </row>
    <row r="797" spans="1:5">
      <c r="A797" t="str">
        <f t="shared" si="12"/>
        <v>5008_1</v>
      </c>
      <c r="B797" s="142" t="s">
        <v>1357</v>
      </c>
      <c r="C797" s="142" t="s">
        <v>154</v>
      </c>
      <c r="D797" s="143">
        <v>2</v>
      </c>
      <c r="E797" s="143">
        <v>1</v>
      </c>
    </row>
    <row r="798" spans="1:5">
      <c r="A798" t="str">
        <f t="shared" si="12"/>
        <v>5008_2</v>
      </c>
      <c r="B798" s="142" t="s">
        <v>1357</v>
      </c>
      <c r="C798" s="142" t="s">
        <v>232</v>
      </c>
      <c r="D798" s="143">
        <v>1</v>
      </c>
      <c r="E798" s="143">
        <v>2</v>
      </c>
    </row>
    <row r="799" spans="1:5">
      <c r="A799" t="str">
        <f t="shared" si="12"/>
        <v>5008_3</v>
      </c>
      <c r="B799" s="142" t="s">
        <v>1357</v>
      </c>
      <c r="C799" s="142" t="s">
        <v>329</v>
      </c>
      <c r="D799" s="143">
        <v>1</v>
      </c>
      <c r="E799" s="143">
        <v>3</v>
      </c>
    </row>
    <row r="800" spans="1:5">
      <c r="A800" t="str">
        <f t="shared" si="12"/>
        <v>5008_4</v>
      </c>
      <c r="B800" s="142" t="s">
        <v>1357</v>
      </c>
      <c r="C800" s="142" t="s">
        <v>547</v>
      </c>
      <c r="D800" s="143">
        <v>1</v>
      </c>
      <c r="E800" s="143">
        <v>4</v>
      </c>
    </row>
    <row r="801" spans="1:5">
      <c r="A801" t="str">
        <f t="shared" si="12"/>
        <v>5008_5</v>
      </c>
      <c r="B801" s="142" t="s">
        <v>1357</v>
      </c>
      <c r="C801" s="142" t="s">
        <v>186</v>
      </c>
      <c r="D801" s="143">
        <v>1</v>
      </c>
      <c r="E801" s="143">
        <v>5</v>
      </c>
    </row>
    <row r="802" spans="1:5">
      <c r="A802" t="str">
        <f t="shared" si="12"/>
        <v>5009_1</v>
      </c>
      <c r="B802" s="142" t="s">
        <v>1362</v>
      </c>
      <c r="C802" s="142" t="s">
        <v>162</v>
      </c>
      <c r="D802" s="143">
        <v>4</v>
      </c>
      <c r="E802" s="143">
        <v>1</v>
      </c>
    </row>
    <row r="803" spans="1:5">
      <c r="A803" t="str">
        <f t="shared" si="12"/>
        <v>5009_2</v>
      </c>
      <c r="B803" s="142" t="s">
        <v>1362</v>
      </c>
      <c r="C803" s="142" t="s">
        <v>139</v>
      </c>
      <c r="D803" s="143">
        <v>4</v>
      </c>
      <c r="E803" s="143">
        <v>2</v>
      </c>
    </row>
    <row r="804" spans="1:5">
      <c r="A804" t="str">
        <f t="shared" si="12"/>
        <v>5009_3</v>
      </c>
      <c r="B804" s="142" t="s">
        <v>1362</v>
      </c>
      <c r="C804" s="142" t="s">
        <v>138</v>
      </c>
      <c r="D804" s="143">
        <v>4</v>
      </c>
      <c r="E804" s="143">
        <v>3</v>
      </c>
    </row>
    <row r="805" spans="1:5">
      <c r="A805" t="str">
        <f t="shared" si="12"/>
        <v>5009_4</v>
      </c>
      <c r="B805" s="142" t="s">
        <v>1362</v>
      </c>
      <c r="C805" s="142" t="s">
        <v>140</v>
      </c>
      <c r="D805" s="143">
        <v>3</v>
      </c>
      <c r="E805" s="143">
        <v>4</v>
      </c>
    </row>
    <row r="806" spans="1:5">
      <c r="A806" t="str">
        <f t="shared" si="12"/>
        <v>5009_5</v>
      </c>
      <c r="B806" s="142" t="s">
        <v>1362</v>
      </c>
      <c r="C806" s="142" t="s">
        <v>236</v>
      </c>
      <c r="D806" s="143">
        <v>3</v>
      </c>
      <c r="E806" s="143">
        <v>5</v>
      </c>
    </row>
    <row r="807" spans="1:5">
      <c r="A807" t="str">
        <f t="shared" si="12"/>
        <v>5010_1</v>
      </c>
      <c r="B807" s="142" t="s">
        <v>1340</v>
      </c>
      <c r="C807" s="142" t="s">
        <v>162</v>
      </c>
      <c r="D807" s="143">
        <v>10</v>
      </c>
      <c r="E807" s="143">
        <v>1</v>
      </c>
    </row>
    <row r="808" spans="1:5">
      <c r="A808" t="str">
        <f t="shared" si="12"/>
        <v>5010_2</v>
      </c>
      <c r="B808" s="142" t="s">
        <v>1340</v>
      </c>
      <c r="C808" s="142" t="s">
        <v>143</v>
      </c>
      <c r="D808" s="143">
        <v>9</v>
      </c>
      <c r="E808" s="143">
        <v>2</v>
      </c>
    </row>
    <row r="809" spans="1:5">
      <c r="A809" t="str">
        <f t="shared" si="12"/>
        <v>5010_3</v>
      </c>
      <c r="B809" s="142" t="s">
        <v>1340</v>
      </c>
      <c r="C809" s="142" t="s">
        <v>138</v>
      </c>
      <c r="D809" s="143">
        <v>7</v>
      </c>
      <c r="E809" s="143">
        <v>3</v>
      </c>
    </row>
    <row r="810" spans="1:5">
      <c r="A810" t="str">
        <f t="shared" si="12"/>
        <v>5010_4</v>
      </c>
      <c r="B810" s="142" t="s">
        <v>1340</v>
      </c>
      <c r="C810" s="142" t="s">
        <v>139</v>
      </c>
      <c r="D810" s="143">
        <v>6</v>
      </c>
      <c r="E810" s="143">
        <v>4</v>
      </c>
    </row>
    <row r="811" spans="1:5">
      <c r="A811" t="str">
        <f t="shared" si="12"/>
        <v>5010_5</v>
      </c>
      <c r="B811" s="142" t="s">
        <v>1340</v>
      </c>
      <c r="C811" s="142" t="s">
        <v>140</v>
      </c>
      <c r="D811" s="143">
        <v>5</v>
      </c>
      <c r="E811" s="143">
        <v>5</v>
      </c>
    </row>
    <row r="812" spans="1:5">
      <c r="A812" t="str">
        <f t="shared" si="12"/>
        <v>5011_1</v>
      </c>
      <c r="B812" s="142" t="s">
        <v>1370</v>
      </c>
      <c r="C812" s="142" t="s">
        <v>162</v>
      </c>
      <c r="D812" s="143">
        <v>6</v>
      </c>
      <c r="E812" s="143">
        <v>1</v>
      </c>
    </row>
    <row r="813" spans="1:5">
      <c r="A813" t="str">
        <f t="shared" si="12"/>
        <v>5011_2</v>
      </c>
      <c r="B813" s="142" t="s">
        <v>1370</v>
      </c>
      <c r="C813" s="142" t="s">
        <v>138</v>
      </c>
      <c r="D813" s="143">
        <v>5</v>
      </c>
      <c r="E813" s="143">
        <v>2</v>
      </c>
    </row>
    <row r="814" spans="1:5">
      <c r="A814" t="str">
        <f t="shared" si="12"/>
        <v>5011_3</v>
      </c>
      <c r="B814" s="142" t="s">
        <v>1370</v>
      </c>
      <c r="C814" s="142" t="s">
        <v>140</v>
      </c>
      <c r="D814" s="143">
        <v>4</v>
      </c>
      <c r="E814" s="143">
        <v>3</v>
      </c>
    </row>
    <row r="815" spans="1:5">
      <c r="A815" t="str">
        <f t="shared" si="12"/>
        <v>5011_4</v>
      </c>
      <c r="B815" s="142" t="s">
        <v>1370</v>
      </c>
      <c r="C815" s="142" t="s">
        <v>220</v>
      </c>
      <c r="D815" s="143">
        <v>3</v>
      </c>
      <c r="E815" s="143">
        <v>4</v>
      </c>
    </row>
    <row r="816" spans="1:5">
      <c r="A816" t="str">
        <f t="shared" si="12"/>
        <v>5011_5</v>
      </c>
      <c r="B816" s="142" t="s">
        <v>1370</v>
      </c>
      <c r="C816" s="142" t="s">
        <v>159</v>
      </c>
      <c r="D816" s="143">
        <v>3</v>
      </c>
      <c r="E816" s="143">
        <v>5</v>
      </c>
    </row>
    <row r="817" spans="1:5">
      <c r="A817" t="str">
        <f t="shared" si="12"/>
        <v>5013_1</v>
      </c>
      <c r="B817" s="142" t="s">
        <v>1367</v>
      </c>
      <c r="C817" s="142" t="s">
        <v>138</v>
      </c>
      <c r="D817" s="143">
        <v>13</v>
      </c>
      <c r="E817" s="143">
        <v>1</v>
      </c>
    </row>
    <row r="818" spans="1:5">
      <c r="A818" t="str">
        <f t="shared" si="12"/>
        <v>5013_2</v>
      </c>
      <c r="B818" s="142" t="s">
        <v>1367</v>
      </c>
      <c r="C818" s="142" t="s">
        <v>146</v>
      </c>
      <c r="D818" s="143">
        <v>10</v>
      </c>
      <c r="E818" s="143">
        <v>2</v>
      </c>
    </row>
    <row r="819" spans="1:5">
      <c r="A819" t="str">
        <f t="shared" si="12"/>
        <v>5013_3</v>
      </c>
      <c r="B819" s="142" t="s">
        <v>1367</v>
      </c>
      <c r="C819" s="142" t="s">
        <v>139</v>
      </c>
      <c r="D819" s="143">
        <v>7</v>
      </c>
      <c r="E819" s="143">
        <v>3</v>
      </c>
    </row>
    <row r="820" spans="1:5">
      <c r="A820" t="str">
        <f t="shared" si="12"/>
        <v>5013_4</v>
      </c>
      <c r="B820" s="142" t="s">
        <v>1367</v>
      </c>
      <c r="C820" s="142" t="s">
        <v>162</v>
      </c>
      <c r="D820" s="143">
        <v>6</v>
      </c>
      <c r="E820" s="143">
        <v>4</v>
      </c>
    </row>
    <row r="821" spans="1:5">
      <c r="A821" t="str">
        <f t="shared" si="12"/>
        <v>5013_5</v>
      </c>
      <c r="B821" s="142" t="s">
        <v>1367</v>
      </c>
      <c r="C821" s="142" t="s">
        <v>154</v>
      </c>
      <c r="D821" s="143">
        <v>5</v>
      </c>
      <c r="E821" s="143">
        <v>5</v>
      </c>
    </row>
    <row r="822" spans="1:5">
      <c r="A822" t="str">
        <f t="shared" si="12"/>
        <v>5014_1</v>
      </c>
      <c r="B822" s="142" t="s">
        <v>1358</v>
      </c>
      <c r="C822" s="142" t="s">
        <v>140</v>
      </c>
      <c r="D822" s="143">
        <v>4</v>
      </c>
      <c r="E822" s="143">
        <v>1</v>
      </c>
    </row>
    <row r="823" spans="1:5">
      <c r="A823" t="str">
        <f t="shared" si="12"/>
        <v>5014_2</v>
      </c>
      <c r="B823" s="142" t="s">
        <v>1358</v>
      </c>
      <c r="C823" s="142" t="s">
        <v>138</v>
      </c>
      <c r="D823" s="143">
        <v>3</v>
      </c>
      <c r="E823" s="143">
        <v>2</v>
      </c>
    </row>
    <row r="824" spans="1:5">
      <c r="A824" t="str">
        <f t="shared" si="12"/>
        <v>5014_3</v>
      </c>
      <c r="B824" s="142" t="s">
        <v>1358</v>
      </c>
      <c r="C824" s="142" t="s">
        <v>147</v>
      </c>
      <c r="D824" s="143">
        <v>3</v>
      </c>
      <c r="E824" s="143">
        <v>3</v>
      </c>
    </row>
    <row r="825" spans="1:5">
      <c r="A825" t="str">
        <f t="shared" si="12"/>
        <v>5014_4</v>
      </c>
      <c r="B825" s="142" t="s">
        <v>1358</v>
      </c>
      <c r="C825" s="142" t="s">
        <v>159</v>
      </c>
      <c r="D825" s="143">
        <v>2</v>
      </c>
      <c r="E825" s="143">
        <v>4</v>
      </c>
    </row>
    <row r="826" spans="1:5">
      <c r="A826" t="str">
        <f t="shared" si="12"/>
        <v>5014_5</v>
      </c>
      <c r="B826" s="142" t="s">
        <v>1358</v>
      </c>
      <c r="C826" s="142" t="s">
        <v>168</v>
      </c>
      <c r="D826" s="143">
        <v>2</v>
      </c>
      <c r="E826" s="143">
        <v>5</v>
      </c>
    </row>
    <row r="827" spans="1:5">
      <c r="A827" t="str">
        <f t="shared" si="12"/>
        <v>5015_1</v>
      </c>
      <c r="B827" s="142" t="s">
        <v>1374</v>
      </c>
      <c r="C827" s="142" t="s">
        <v>140</v>
      </c>
      <c r="D827" s="143">
        <v>4</v>
      </c>
      <c r="E827" s="143">
        <v>1</v>
      </c>
    </row>
    <row r="828" spans="1:5">
      <c r="A828" t="str">
        <f t="shared" si="12"/>
        <v>5015_2</v>
      </c>
      <c r="B828" s="142" t="s">
        <v>1374</v>
      </c>
      <c r="C828" s="142" t="s">
        <v>303</v>
      </c>
      <c r="D828" s="143">
        <v>3</v>
      </c>
      <c r="E828" s="143">
        <v>2</v>
      </c>
    </row>
    <row r="829" spans="1:5">
      <c r="A829" t="str">
        <f t="shared" si="12"/>
        <v>5015_3</v>
      </c>
      <c r="B829" s="142" t="s">
        <v>1374</v>
      </c>
      <c r="C829" s="142" t="s">
        <v>162</v>
      </c>
      <c r="D829" s="143">
        <v>3</v>
      </c>
      <c r="E829" s="143">
        <v>3</v>
      </c>
    </row>
    <row r="830" spans="1:5">
      <c r="A830" t="str">
        <f t="shared" si="12"/>
        <v>5015_4</v>
      </c>
      <c r="B830" s="142" t="s">
        <v>1374</v>
      </c>
      <c r="C830" s="142" t="s">
        <v>139</v>
      </c>
      <c r="D830" s="143">
        <v>3</v>
      </c>
      <c r="E830" s="143">
        <v>4</v>
      </c>
    </row>
    <row r="831" spans="1:5">
      <c r="A831" t="str">
        <f t="shared" si="12"/>
        <v>5015_5</v>
      </c>
      <c r="B831" s="142" t="s">
        <v>1374</v>
      </c>
      <c r="C831" s="142" t="s">
        <v>143</v>
      </c>
      <c r="D831" s="143">
        <v>3</v>
      </c>
      <c r="E831" s="143">
        <v>5</v>
      </c>
    </row>
    <row r="832" spans="1:5">
      <c r="A832" t="str">
        <f t="shared" si="12"/>
        <v>5016_1</v>
      </c>
      <c r="B832" s="142" t="s">
        <v>1373</v>
      </c>
      <c r="C832" s="142" t="s">
        <v>162</v>
      </c>
      <c r="D832" s="143">
        <v>7</v>
      </c>
      <c r="E832" s="143">
        <v>1</v>
      </c>
    </row>
    <row r="833" spans="1:5">
      <c r="A833" t="str">
        <f t="shared" si="12"/>
        <v>5016_2</v>
      </c>
      <c r="B833" s="142" t="s">
        <v>1373</v>
      </c>
      <c r="C833" s="142" t="s">
        <v>139</v>
      </c>
      <c r="D833" s="143">
        <v>4</v>
      </c>
      <c r="E833" s="143">
        <v>2</v>
      </c>
    </row>
    <row r="834" spans="1:5">
      <c r="A834" t="str">
        <f t="shared" si="12"/>
        <v>5016_3</v>
      </c>
      <c r="B834" s="142" t="s">
        <v>1373</v>
      </c>
      <c r="C834" s="142" t="s">
        <v>146</v>
      </c>
      <c r="D834" s="143">
        <v>3</v>
      </c>
      <c r="E834" s="143">
        <v>3</v>
      </c>
    </row>
    <row r="835" spans="1:5">
      <c r="A835" t="str">
        <f t="shared" ref="A835:A898" si="13">B835&amp;"_"&amp;E835</f>
        <v>5016_4</v>
      </c>
      <c r="B835" s="142" t="s">
        <v>1373</v>
      </c>
      <c r="C835" s="142" t="s">
        <v>153</v>
      </c>
      <c r="D835" s="143">
        <v>3</v>
      </c>
      <c r="E835" s="143">
        <v>4</v>
      </c>
    </row>
    <row r="836" spans="1:5">
      <c r="A836" t="str">
        <f t="shared" si="13"/>
        <v>5016_5</v>
      </c>
      <c r="B836" s="142" t="s">
        <v>1373</v>
      </c>
      <c r="C836" s="142" t="s">
        <v>156</v>
      </c>
      <c r="D836" s="143">
        <v>3</v>
      </c>
      <c r="E836" s="143">
        <v>5</v>
      </c>
    </row>
    <row r="837" spans="1:5">
      <c r="A837" t="str">
        <f t="shared" si="13"/>
        <v>5017_1</v>
      </c>
      <c r="B837" s="142" t="s">
        <v>1376</v>
      </c>
      <c r="C837" s="142" t="s">
        <v>138</v>
      </c>
      <c r="D837" s="143">
        <v>6</v>
      </c>
      <c r="E837" s="143">
        <v>1</v>
      </c>
    </row>
    <row r="838" spans="1:5">
      <c r="A838" t="str">
        <f t="shared" si="13"/>
        <v>5017_2</v>
      </c>
      <c r="B838" s="142" t="s">
        <v>1376</v>
      </c>
      <c r="C838" s="142" t="s">
        <v>164</v>
      </c>
      <c r="D838" s="143">
        <v>4</v>
      </c>
      <c r="E838" s="143">
        <v>2</v>
      </c>
    </row>
    <row r="839" spans="1:5">
      <c r="A839" t="str">
        <f t="shared" si="13"/>
        <v>5017_3</v>
      </c>
      <c r="B839" s="142" t="s">
        <v>1376</v>
      </c>
      <c r="C839" s="142" t="s">
        <v>146</v>
      </c>
      <c r="D839" s="143">
        <v>3</v>
      </c>
      <c r="E839" s="143">
        <v>3</v>
      </c>
    </row>
    <row r="840" spans="1:5">
      <c r="A840" t="str">
        <f t="shared" si="13"/>
        <v>5017_4</v>
      </c>
      <c r="B840" s="142" t="s">
        <v>1376</v>
      </c>
      <c r="C840" s="142" t="s">
        <v>220</v>
      </c>
      <c r="D840" s="143">
        <v>3</v>
      </c>
      <c r="E840" s="143">
        <v>4</v>
      </c>
    </row>
    <row r="841" spans="1:5">
      <c r="A841" t="str">
        <f t="shared" si="13"/>
        <v>5017_5</v>
      </c>
      <c r="B841" s="142" t="s">
        <v>1376</v>
      </c>
      <c r="C841" s="142" t="s">
        <v>149</v>
      </c>
      <c r="D841" s="143">
        <v>3</v>
      </c>
      <c r="E841" s="143">
        <v>5</v>
      </c>
    </row>
    <row r="842" spans="1:5">
      <c r="A842" t="str">
        <f t="shared" si="13"/>
        <v>5018_1</v>
      </c>
      <c r="B842" s="142" t="s">
        <v>1360</v>
      </c>
      <c r="C842" s="142" t="s">
        <v>236</v>
      </c>
      <c r="D842" s="143">
        <v>5</v>
      </c>
      <c r="E842" s="143">
        <v>1</v>
      </c>
    </row>
    <row r="843" spans="1:5">
      <c r="A843" t="str">
        <f t="shared" si="13"/>
        <v>5018_2</v>
      </c>
      <c r="B843" s="142" t="s">
        <v>1360</v>
      </c>
      <c r="C843" s="142" t="s">
        <v>203</v>
      </c>
      <c r="D843" s="143">
        <v>3</v>
      </c>
      <c r="E843" s="143">
        <v>2</v>
      </c>
    </row>
    <row r="844" spans="1:5">
      <c r="A844" t="str">
        <f t="shared" si="13"/>
        <v>5018_3</v>
      </c>
      <c r="B844" s="142" t="s">
        <v>1360</v>
      </c>
      <c r="C844" s="142" t="s">
        <v>162</v>
      </c>
      <c r="D844" s="143">
        <v>3</v>
      </c>
      <c r="E844" s="143">
        <v>3</v>
      </c>
    </row>
    <row r="845" spans="1:5">
      <c r="A845" t="str">
        <f t="shared" si="13"/>
        <v>5018_4</v>
      </c>
      <c r="B845" s="142" t="s">
        <v>1360</v>
      </c>
      <c r="C845" s="142" t="s">
        <v>163</v>
      </c>
      <c r="D845" s="143">
        <v>3</v>
      </c>
      <c r="E845" s="143">
        <v>4</v>
      </c>
    </row>
    <row r="846" spans="1:5">
      <c r="A846" t="str">
        <f t="shared" si="13"/>
        <v>5018_5</v>
      </c>
      <c r="B846" s="142" t="s">
        <v>1360</v>
      </c>
      <c r="C846" s="142" t="s">
        <v>138</v>
      </c>
      <c r="D846" s="143">
        <v>3</v>
      </c>
      <c r="E846" s="143">
        <v>5</v>
      </c>
    </row>
    <row r="847" spans="1:5">
      <c r="A847" t="str">
        <f t="shared" si="13"/>
        <v>5019_1</v>
      </c>
      <c r="B847" s="142" t="s">
        <v>1372</v>
      </c>
      <c r="C847" s="142" t="s">
        <v>162</v>
      </c>
      <c r="D847" s="143">
        <v>5</v>
      </c>
      <c r="E847" s="143">
        <v>1</v>
      </c>
    </row>
    <row r="848" spans="1:5">
      <c r="A848" t="str">
        <f t="shared" si="13"/>
        <v>5019_2</v>
      </c>
      <c r="B848" s="142" t="s">
        <v>1372</v>
      </c>
      <c r="C848" s="142" t="s">
        <v>146</v>
      </c>
      <c r="D848" s="143">
        <v>4</v>
      </c>
      <c r="E848" s="143">
        <v>2</v>
      </c>
    </row>
    <row r="849" spans="1:5">
      <c r="A849" t="str">
        <f t="shared" si="13"/>
        <v>5019_3</v>
      </c>
      <c r="B849" s="142" t="s">
        <v>1372</v>
      </c>
      <c r="C849" s="142" t="s">
        <v>220</v>
      </c>
      <c r="D849" s="143">
        <v>4</v>
      </c>
      <c r="E849" s="143">
        <v>3</v>
      </c>
    </row>
    <row r="850" spans="1:5">
      <c r="A850" t="str">
        <f t="shared" si="13"/>
        <v>5019_4</v>
      </c>
      <c r="B850" s="142" t="s">
        <v>1372</v>
      </c>
      <c r="C850" s="142" t="s">
        <v>148</v>
      </c>
      <c r="D850" s="143">
        <v>4</v>
      </c>
      <c r="E850" s="143">
        <v>4</v>
      </c>
    </row>
    <row r="851" spans="1:5">
      <c r="A851" t="str">
        <f t="shared" si="13"/>
        <v>5019_5</v>
      </c>
      <c r="B851" s="142" t="s">
        <v>1372</v>
      </c>
      <c r="C851" s="142" t="s">
        <v>145</v>
      </c>
      <c r="D851" s="143">
        <v>3</v>
      </c>
      <c r="E851" s="143">
        <v>5</v>
      </c>
    </row>
    <row r="852" spans="1:5">
      <c r="A852" t="str">
        <f t="shared" si="13"/>
        <v>5020_1</v>
      </c>
      <c r="B852" s="142" t="s">
        <v>1369</v>
      </c>
      <c r="C852" s="142" t="s">
        <v>146</v>
      </c>
      <c r="D852" s="143">
        <v>4</v>
      </c>
      <c r="E852" s="143">
        <v>1</v>
      </c>
    </row>
    <row r="853" spans="1:5">
      <c r="A853" t="str">
        <f t="shared" si="13"/>
        <v>5020_2</v>
      </c>
      <c r="B853" s="142" t="s">
        <v>1369</v>
      </c>
      <c r="C853" s="142" t="s">
        <v>236</v>
      </c>
      <c r="D853" s="143">
        <v>4</v>
      </c>
      <c r="E853" s="143">
        <v>2</v>
      </c>
    </row>
    <row r="854" spans="1:5">
      <c r="A854" t="str">
        <f t="shared" si="13"/>
        <v>5020_3</v>
      </c>
      <c r="B854" s="142" t="s">
        <v>1369</v>
      </c>
      <c r="C854" s="142" t="s">
        <v>156</v>
      </c>
      <c r="D854" s="143">
        <v>3</v>
      </c>
      <c r="E854" s="143">
        <v>3</v>
      </c>
    </row>
    <row r="855" spans="1:5">
      <c r="A855" t="str">
        <f t="shared" si="13"/>
        <v>5020_4</v>
      </c>
      <c r="B855" s="142" t="s">
        <v>1369</v>
      </c>
      <c r="C855" s="142" t="s">
        <v>138</v>
      </c>
      <c r="D855" s="143">
        <v>3</v>
      </c>
      <c r="E855" s="143">
        <v>4</v>
      </c>
    </row>
    <row r="856" spans="1:5">
      <c r="A856" t="str">
        <f t="shared" si="13"/>
        <v>5020_5</v>
      </c>
      <c r="B856" s="142" t="s">
        <v>1369</v>
      </c>
      <c r="C856" s="142" t="s">
        <v>143</v>
      </c>
      <c r="D856" s="143">
        <v>3</v>
      </c>
      <c r="E856" s="143">
        <v>5</v>
      </c>
    </row>
    <row r="857" spans="1:5">
      <c r="A857" t="str">
        <f t="shared" si="13"/>
        <v>5021_1</v>
      </c>
      <c r="B857" s="142" t="s">
        <v>1375</v>
      </c>
      <c r="C857" s="142" t="s">
        <v>139</v>
      </c>
      <c r="D857" s="143">
        <v>9</v>
      </c>
      <c r="E857" s="143">
        <v>1</v>
      </c>
    </row>
    <row r="858" spans="1:5">
      <c r="A858" t="str">
        <f t="shared" si="13"/>
        <v>5021_2</v>
      </c>
      <c r="B858" s="142" t="s">
        <v>1375</v>
      </c>
      <c r="C858" s="142" t="s">
        <v>162</v>
      </c>
      <c r="D858" s="143">
        <v>7</v>
      </c>
      <c r="E858" s="143">
        <v>2</v>
      </c>
    </row>
    <row r="859" spans="1:5">
      <c r="A859" t="str">
        <f t="shared" si="13"/>
        <v>5021_3</v>
      </c>
      <c r="B859" s="142" t="s">
        <v>1375</v>
      </c>
      <c r="C859" s="142" t="s">
        <v>156</v>
      </c>
      <c r="D859" s="143">
        <v>7</v>
      </c>
      <c r="E859" s="143">
        <v>3</v>
      </c>
    </row>
    <row r="860" spans="1:5">
      <c r="A860" t="str">
        <f t="shared" si="13"/>
        <v>5021_4</v>
      </c>
      <c r="B860" s="142" t="s">
        <v>1375</v>
      </c>
      <c r="C860" s="142" t="s">
        <v>138</v>
      </c>
      <c r="D860" s="143">
        <v>7</v>
      </c>
      <c r="E860" s="143">
        <v>4</v>
      </c>
    </row>
    <row r="861" spans="1:5">
      <c r="A861" t="str">
        <f t="shared" si="13"/>
        <v>5021_5</v>
      </c>
      <c r="B861" s="142" t="s">
        <v>1375</v>
      </c>
      <c r="C861" s="142" t="s">
        <v>146</v>
      </c>
      <c r="D861" s="143">
        <v>6</v>
      </c>
      <c r="E861" s="143">
        <v>5</v>
      </c>
    </row>
    <row r="862" spans="1:5">
      <c r="A862" t="str">
        <f t="shared" si="13"/>
        <v>5022_1</v>
      </c>
      <c r="B862" s="142" t="s">
        <v>1359</v>
      </c>
      <c r="C862" s="142" t="s">
        <v>138</v>
      </c>
      <c r="D862" s="143">
        <v>4</v>
      </c>
      <c r="E862" s="143">
        <v>1</v>
      </c>
    </row>
    <row r="863" spans="1:5">
      <c r="A863" t="str">
        <f t="shared" si="13"/>
        <v>5022_2</v>
      </c>
      <c r="B863" s="142" t="s">
        <v>1359</v>
      </c>
      <c r="C863" s="142" t="s">
        <v>143</v>
      </c>
      <c r="D863" s="143">
        <v>4</v>
      </c>
      <c r="E863" s="143">
        <v>2</v>
      </c>
    </row>
    <row r="864" spans="1:5">
      <c r="A864" t="str">
        <f t="shared" si="13"/>
        <v>5022_3</v>
      </c>
      <c r="B864" s="142" t="s">
        <v>1359</v>
      </c>
      <c r="C864" s="142" t="s">
        <v>150</v>
      </c>
      <c r="D864" s="143">
        <v>3</v>
      </c>
      <c r="E864" s="143">
        <v>3</v>
      </c>
    </row>
    <row r="865" spans="1:5">
      <c r="A865" t="str">
        <f t="shared" si="13"/>
        <v>5022_4</v>
      </c>
      <c r="B865" s="142" t="s">
        <v>1359</v>
      </c>
      <c r="C865" s="142" t="s">
        <v>139</v>
      </c>
      <c r="D865" s="143">
        <v>3</v>
      </c>
      <c r="E865" s="143">
        <v>4</v>
      </c>
    </row>
    <row r="866" spans="1:5">
      <c r="A866" t="str">
        <f t="shared" si="13"/>
        <v>5022_5</v>
      </c>
      <c r="B866" s="142" t="s">
        <v>1359</v>
      </c>
      <c r="C866" s="142" t="s">
        <v>154</v>
      </c>
      <c r="D866" s="143">
        <v>2</v>
      </c>
      <c r="E866" s="143">
        <v>5</v>
      </c>
    </row>
    <row r="867" spans="1:5">
      <c r="A867" t="str">
        <f t="shared" si="13"/>
        <v>5023_1</v>
      </c>
      <c r="B867" s="142" t="s">
        <v>1361</v>
      </c>
      <c r="C867" s="142" t="s">
        <v>146</v>
      </c>
      <c r="D867" s="143">
        <v>2</v>
      </c>
      <c r="E867" s="143">
        <v>1</v>
      </c>
    </row>
    <row r="868" spans="1:5">
      <c r="A868" t="str">
        <f t="shared" si="13"/>
        <v>5023_2</v>
      </c>
      <c r="B868" s="142" t="s">
        <v>1361</v>
      </c>
      <c r="C868" s="142" t="s">
        <v>140</v>
      </c>
      <c r="D868" s="143">
        <v>2</v>
      </c>
      <c r="E868" s="143">
        <v>2</v>
      </c>
    </row>
    <row r="869" spans="1:5">
      <c r="A869" t="str">
        <f t="shared" si="13"/>
        <v>5023_3</v>
      </c>
      <c r="B869" s="142" t="s">
        <v>1361</v>
      </c>
      <c r="C869" s="142" t="s">
        <v>387</v>
      </c>
      <c r="D869" s="143">
        <v>1</v>
      </c>
      <c r="E869" s="143">
        <v>3</v>
      </c>
    </row>
    <row r="870" spans="1:5">
      <c r="A870" t="str">
        <f t="shared" si="13"/>
        <v>5023_4</v>
      </c>
      <c r="B870" s="142" t="s">
        <v>1361</v>
      </c>
      <c r="C870" s="142" t="s">
        <v>188</v>
      </c>
      <c r="D870" s="143">
        <v>1</v>
      </c>
      <c r="E870" s="143">
        <v>4</v>
      </c>
    </row>
    <row r="871" spans="1:5">
      <c r="A871" t="str">
        <f t="shared" si="13"/>
        <v>5023_5</v>
      </c>
      <c r="B871" s="142" t="s">
        <v>1361</v>
      </c>
      <c r="C871" s="142" t="s">
        <v>223</v>
      </c>
      <c r="D871" s="143">
        <v>1</v>
      </c>
      <c r="E871" s="143">
        <v>5</v>
      </c>
    </row>
    <row r="872" spans="1:5">
      <c r="A872" t="str">
        <f t="shared" si="13"/>
        <v>5024_1</v>
      </c>
      <c r="B872" s="142" t="s">
        <v>1356</v>
      </c>
      <c r="C872" s="142" t="s">
        <v>437</v>
      </c>
      <c r="D872" s="143">
        <v>1</v>
      </c>
      <c r="E872" s="143">
        <v>1</v>
      </c>
    </row>
    <row r="873" spans="1:5">
      <c r="A873" t="str">
        <f t="shared" si="13"/>
        <v>5024_2</v>
      </c>
      <c r="B873" s="142" t="s">
        <v>1356</v>
      </c>
      <c r="C873" s="142" t="s">
        <v>195</v>
      </c>
      <c r="D873" s="143">
        <v>1</v>
      </c>
      <c r="E873" s="143">
        <v>2</v>
      </c>
    </row>
    <row r="874" spans="1:5">
      <c r="A874" t="str">
        <f t="shared" si="13"/>
        <v>5024_3</v>
      </c>
      <c r="B874" s="142" t="s">
        <v>1356</v>
      </c>
      <c r="C874" s="142" t="s">
        <v>226</v>
      </c>
      <c r="D874" s="143">
        <v>1</v>
      </c>
      <c r="E874" s="143">
        <v>3</v>
      </c>
    </row>
    <row r="875" spans="1:5">
      <c r="A875" t="str">
        <f t="shared" si="13"/>
        <v>5024_4</v>
      </c>
      <c r="B875" s="142" t="s">
        <v>1356</v>
      </c>
      <c r="C875" s="142" t="s">
        <v>202</v>
      </c>
      <c r="D875" s="143">
        <v>1</v>
      </c>
      <c r="E875" s="143">
        <v>4</v>
      </c>
    </row>
    <row r="876" spans="1:5">
      <c r="A876" t="str">
        <f t="shared" si="13"/>
        <v>5024_5</v>
      </c>
      <c r="B876" s="142" t="s">
        <v>1356</v>
      </c>
      <c r="C876" s="142" t="s">
        <v>1748</v>
      </c>
      <c r="D876" s="143">
        <v>1</v>
      </c>
      <c r="E876" s="143">
        <v>5</v>
      </c>
    </row>
    <row r="877" spans="1:5">
      <c r="A877" t="str">
        <f t="shared" si="13"/>
        <v>5025_1</v>
      </c>
      <c r="B877" s="142" t="s">
        <v>1355</v>
      </c>
      <c r="C877" s="142" t="s">
        <v>138</v>
      </c>
      <c r="D877" s="143">
        <v>10</v>
      </c>
      <c r="E877" s="143">
        <v>1</v>
      </c>
    </row>
    <row r="878" spans="1:5">
      <c r="A878" t="str">
        <f t="shared" si="13"/>
        <v>5025_2</v>
      </c>
      <c r="B878" s="142" t="s">
        <v>1355</v>
      </c>
      <c r="C878" s="142" t="s">
        <v>146</v>
      </c>
      <c r="D878" s="143">
        <v>5</v>
      </c>
      <c r="E878" s="143">
        <v>2</v>
      </c>
    </row>
    <row r="879" spans="1:5">
      <c r="A879" t="str">
        <f t="shared" si="13"/>
        <v>5025_3</v>
      </c>
      <c r="B879" s="142" t="s">
        <v>1355</v>
      </c>
      <c r="C879" s="142" t="s">
        <v>139</v>
      </c>
      <c r="D879" s="143">
        <v>5</v>
      </c>
      <c r="E879" s="143">
        <v>3</v>
      </c>
    </row>
    <row r="880" spans="1:5">
      <c r="A880" t="str">
        <f t="shared" si="13"/>
        <v>5025_4</v>
      </c>
      <c r="B880" s="142" t="s">
        <v>1355</v>
      </c>
      <c r="C880" s="142" t="s">
        <v>140</v>
      </c>
      <c r="D880" s="143">
        <v>4</v>
      </c>
      <c r="E880" s="143">
        <v>4</v>
      </c>
    </row>
    <row r="881" spans="1:5">
      <c r="A881" t="str">
        <f t="shared" si="13"/>
        <v>5025_5</v>
      </c>
      <c r="B881" s="142" t="s">
        <v>1355</v>
      </c>
      <c r="C881" s="142" t="s">
        <v>152</v>
      </c>
      <c r="D881" s="143">
        <v>3</v>
      </c>
      <c r="E881" s="143">
        <v>5</v>
      </c>
    </row>
    <row r="882" spans="1:5">
      <c r="A882" t="str">
        <f t="shared" si="13"/>
        <v>5026_1</v>
      </c>
      <c r="B882" s="142" t="s">
        <v>1354</v>
      </c>
      <c r="C882" s="142" t="s">
        <v>146</v>
      </c>
      <c r="D882" s="143">
        <v>4</v>
      </c>
      <c r="E882" s="143">
        <v>1</v>
      </c>
    </row>
    <row r="883" spans="1:5">
      <c r="A883" t="str">
        <f t="shared" si="13"/>
        <v>5026_2</v>
      </c>
      <c r="B883" s="142" t="s">
        <v>1354</v>
      </c>
      <c r="C883" s="142" t="s">
        <v>220</v>
      </c>
      <c r="D883" s="143">
        <v>4</v>
      </c>
      <c r="E883" s="143">
        <v>2</v>
      </c>
    </row>
    <row r="884" spans="1:5">
      <c r="A884" t="str">
        <f t="shared" si="13"/>
        <v>5026_3</v>
      </c>
      <c r="B884" s="142" t="s">
        <v>1354</v>
      </c>
      <c r="C884" s="142" t="s">
        <v>140</v>
      </c>
      <c r="D884" s="143">
        <v>4</v>
      </c>
      <c r="E884" s="143">
        <v>3</v>
      </c>
    </row>
    <row r="885" spans="1:5">
      <c r="A885" t="str">
        <f t="shared" si="13"/>
        <v>5026_4</v>
      </c>
      <c r="B885" s="142" t="s">
        <v>1354</v>
      </c>
      <c r="C885" s="142" t="s">
        <v>138</v>
      </c>
      <c r="D885" s="143">
        <v>4</v>
      </c>
      <c r="E885" s="143">
        <v>4</v>
      </c>
    </row>
    <row r="886" spans="1:5">
      <c r="A886" t="str">
        <f t="shared" si="13"/>
        <v>5026_5</v>
      </c>
      <c r="B886" s="142" t="s">
        <v>1354</v>
      </c>
      <c r="C886" s="142" t="s">
        <v>151</v>
      </c>
      <c r="D886" s="143">
        <v>3</v>
      </c>
      <c r="E886" s="143">
        <v>5</v>
      </c>
    </row>
    <row r="887" spans="1:5">
      <c r="A887" t="str">
        <f t="shared" si="13"/>
        <v>5027_1</v>
      </c>
      <c r="B887" s="142" t="s">
        <v>1363</v>
      </c>
      <c r="C887" s="142" t="s">
        <v>138</v>
      </c>
      <c r="D887" s="143">
        <v>7</v>
      </c>
      <c r="E887" s="143">
        <v>1</v>
      </c>
    </row>
    <row r="888" spans="1:5">
      <c r="A888" t="str">
        <f t="shared" si="13"/>
        <v>5027_2</v>
      </c>
      <c r="B888" s="142" t="s">
        <v>1363</v>
      </c>
      <c r="C888" s="142" t="s">
        <v>146</v>
      </c>
      <c r="D888" s="143">
        <v>4</v>
      </c>
      <c r="E888" s="143">
        <v>2</v>
      </c>
    </row>
    <row r="889" spans="1:5">
      <c r="A889" t="str">
        <f t="shared" si="13"/>
        <v>5027_3</v>
      </c>
      <c r="B889" s="142" t="s">
        <v>1363</v>
      </c>
      <c r="C889" s="142" t="s">
        <v>159</v>
      </c>
      <c r="D889" s="143">
        <v>3</v>
      </c>
      <c r="E889" s="143">
        <v>3</v>
      </c>
    </row>
    <row r="890" spans="1:5">
      <c r="A890" t="str">
        <f t="shared" si="13"/>
        <v>5027_4</v>
      </c>
      <c r="B890" s="142" t="s">
        <v>1363</v>
      </c>
      <c r="C890" s="142" t="s">
        <v>140</v>
      </c>
      <c r="D890" s="143">
        <v>3</v>
      </c>
      <c r="E890" s="143">
        <v>4</v>
      </c>
    </row>
    <row r="891" spans="1:5">
      <c r="A891" t="str">
        <f t="shared" si="13"/>
        <v>5027_5</v>
      </c>
      <c r="B891" s="142" t="s">
        <v>1363</v>
      </c>
      <c r="C891" s="142" t="s">
        <v>162</v>
      </c>
      <c r="D891" s="143">
        <v>3</v>
      </c>
      <c r="E891" s="143">
        <v>5</v>
      </c>
    </row>
    <row r="892" spans="1:5">
      <c r="A892" t="str">
        <f t="shared" si="13"/>
        <v>5083_1</v>
      </c>
      <c r="B892" s="142" t="s">
        <v>1729</v>
      </c>
      <c r="C892" s="142" t="s">
        <v>146</v>
      </c>
      <c r="D892" s="143">
        <v>6</v>
      </c>
      <c r="E892" s="143">
        <v>1</v>
      </c>
    </row>
    <row r="893" spans="1:5">
      <c r="A893" t="str">
        <f t="shared" si="13"/>
        <v>5083_2</v>
      </c>
      <c r="B893" s="142" t="s">
        <v>1729</v>
      </c>
      <c r="C893" s="142" t="s">
        <v>162</v>
      </c>
      <c r="D893" s="143">
        <v>5</v>
      </c>
      <c r="E893" s="143">
        <v>2</v>
      </c>
    </row>
    <row r="894" spans="1:5">
      <c r="A894" t="str">
        <f t="shared" si="13"/>
        <v>5083_3</v>
      </c>
      <c r="B894" s="142" t="s">
        <v>1729</v>
      </c>
      <c r="C894" s="142" t="s">
        <v>138</v>
      </c>
      <c r="D894" s="143">
        <v>5</v>
      </c>
      <c r="E894" s="143">
        <v>3</v>
      </c>
    </row>
    <row r="895" spans="1:5">
      <c r="A895" t="str">
        <f t="shared" si="13"/>
        <v>5083_4</v>
      </c>
      <c r="B895" s="142" t="s">
        <v>1729</v>
      </c>
      <c r="C895" s="142" t="s">
        <v>144</v>
      </c>
      <c r="D895" s="143">
        <v>4</v>
      </c>
      <c r="E895" s="143">
        <v>4</v>
      </c>
    </row>
    <row r="896" spans="1:5">
      <c r="A896" t="str">
        <f t="shared" si="13"/>
        <v>5083_5</v>
      </c>
      <c r="B896" s="142" t="s">
        <v>1729</v>
      </c>
      <c r="C896" s="142" t="s">
        <v>156</v>
      </c>
      <c r="D896" s="143">
        <v>3</v>
      </c>
      <c r="E896" s="143">
        <v>5</v>
      </c>
    </row>
    <row r="897" spans="1:5">
      <c r="A897" t="str">
        <f t="shared" si="13"/>
        <v>5084_1</v>
      </c>
      <c r="B897" s="142" t="s">
        <v>1730</v>
      </c>
      <c r="C897" s="142" t="s">
        <v>138</v>
      </c>
      <c r="D897" s="143">
        <v>12</v>
      </c>
      <c r="E897" s="143">
        <v>1</v>
      </c>
    </row>
    <row r="898" spans="1:5">
      <c r="A898" t="str">
        <f t="shared" si="13"/>
        <v>5084_2</v>
      </c>
      <c r="B898" s="142" t="s">
        <v>1730</v>
      </c>
      <c r="C898" s="142" t="s">
        <v>139</v>
      </c>
      <c r="D898" s="143">
        <v>10</v>
      </c>
      <c r="E898" s="143">
        <v>2</v>
      </c>
    </row>
    <row r="899" spans="1:5">
      <c r="A899" t="str">
        <f t="shared" ref="A899:A962" si="14">B899&amp;"_"&amp;E899</f>
        <v>5084_3</v>
      </c>
      <c r="B899" s="142" t="s">
        <v>1730</v>
      </c>
      <c r="C899" s="142" t="s">
        <v>162</v>
      </c>
      <c r="D899" s="143">
        <v>7</v>
      </c>
      <c r="E899" s="143">
        <v>3</v>
      </c>
    </row>
    <row r="900" spans="1:5">
      <c r="A900" t="str">
        <f t="shared" si="14"/>
        <v>5084_4</v>
      </c>
      <c r="B900" s="142" t="s">
        <v>1730</v>
      </c>
      <c r="C900" s="142" t="s">
        <v>140</v>
      </c>
      <c r="D900" s="143">
        <v>5</v>
      </c>
      <c r="E900" s="143">
        <v>4</v>
      </c>
    </row>
    <row r="901" spans="1:5">
      <c r="A901" t="str">
        <f t="shared" si="14"/>
        <v>5084_5</v>
      </c>
      <c r="B901" s="142" t="s">
        <v>1730</v>
      </c>
      <c r="C901" s="142" t="s">
        <v>148</v>
      </c>
      <c r="D901" s="143">
        <v>5</v>
      </c>
      <c r="E901" s="143">
        <v>5</v>
      </c>
    </row>
    <row r="902" spans="1:5">
      <c r="A902" t="str">
        <f t="shared" si="14"/>
        <v>5098_1</v>
      </c>
      <c r="B902" s="142" t="s">
        <v>1299</v>
      </c>
      <c r="C902" s="142" t="s">
        <v>138</v>
      </c>
      <c r="D902" s="143">
        <v>77</v>
      </c>
      <c r="E902" s="143">
        <v>1</v>
      </c>
    </row>
    <row r="903" spans="1:5">
      <c r="A903" t="str">
        <f t="shared" si="14"/>
        <v>5098_2</v>
      </c>
      <c r="B903" s="142" t="s">
        <v>1299</v>
      </c>
      <c r="C903" s="142" t="s">
        <v>139</v>
      </c>
      <c r="D903" s="143">
        <v>33</v>
      </c>
      <c r="E903" s="143">
        <v>2</v>
      </c>
    </row>
    <row r="904" spans="1:5">
      <c r="A904" t="str">
        <f t="shared" si="14"/>
        <v>5098_3</v>
      </c>
      <c r="B904" s="142" t="s">
        <v>1299</v>
      </c>
      <c r="C904" s="142" t="s">
        <v>140</v>
      </c>
      <c r="D904" s="143">
        <v>32</v>
      </c>
      <c r="E904" s="143">
        <v>3</v>
      </c>
    </row>
    <row r="905" spans="1:5">
      <c r="A905" t="str">
        <f t="shared" si="14"/>
        <v>5098_4</v>
      </c>
      <c r="B905" s="142" t="s">
        <v>1299</v>
      </c>
      <c r="C905" s="142" t="s">
        <v>147</v>
      </c>
      <c r="D905" s="143">
        <v>31</v>
      </c>
      <c r="E905" s="143">
        <v>4</v>
      </c>
    </row>
    <row r="906" spans="1:5">
      <c r="A906" t="str">
        <f t="shared" si="14"/>
        <v>5098_5</v>
      </c>
      <c r="B906" s="142" t="s">
        <v>1299</v>
      </c>
      <c r="C906" s="142" t="s">
        <v>143</v>
      </c>
      <c r="D906" s="143">
        <v>30</v>
      </c>
      <c r="E906" s="143">
        <v>5</v>
      </c>
    </row>
    <row r="907" spans="1:5">
      <c r="A907" t="str">
        <f t="shared" si="14"/>
        <v>5099_1</v>
      </c>
      <c r="B907" s="142" t="s">
        <v>1364</v>
      </c>
      <c r="C907" s="142" t="s">
        <v>138</v>
      </c>
      <c r="D907" s="143">
        <v>25</v>
      </c>
      <c r="E907" s="143">
        <v>1</v>
      </c>
    </row>
    <row r="908" spans="1:5">
      <c r="A908" t="str">
        <f t="shared" si="14"/>
        <v>5099_2</v>
      </c>
      <c r="B908" s="142" t="s">
        <v>1364</v>
      </c>
      <c r="C908" s="142" t="s">
        <v>140</v>
      </c>
      <c r="D908" s="143">
        <v>13</v>
      </c>
      <c r="E908" s="143">
        <v>2</v>
      </c>
    </row>
    <row r="909" spans="1:5">
      <c r="A909" t="str">
        <f t="shared" si="14"/>
        <v>5099_3</v>
      </c>
      <c r="B909" s="142" t="s">
        <v>1364</v>
      </c>
      <c r="C909" s="142" t="s">
        <v>147</v>
      </c>
      <c r="D909" s="143">
        <v>13</v>
      </c>
      <c r="E909" s="143">
        <v>3</v>
      </c>
    </row>
    <row r="910" spans="1:5">
      <c r="A910" t="str">
        <f t="shared" si="14"/>
        <v>5099_4</v>
      </c>
      <c r="B910" s="142" t="s">
        <v>1364</v>
      </c>
      <c r="C910" s="142" t="s">
        <v>139</v>
      </c>
      <c r="D910" s="143">
        <v>12</v>
      </c>
      <c r="E910" s="143">
        <v>4</v>
      </c>
    </row>
    <row r="911" spans="1:5">
      <c r="A911" t="str">
        <f t="shared" si="14"/>
        <v>5099_5</v>
      </c>
      <c r="B911" s="142" t="s">
        <v>1364</v>
      </c>
      <c r="C911" s="142" t="s">
        <v>143</v>
      </c>
      <c r="D911" s="143">
        <v>10</v>
      </c>
      <c r="E911" s="143">
        <v>5</v>
      </c>
    </row>
    <row r="912" spans="1:5">
      <c r="A912" t="str">
        <f t="shared" si="14"/>
        <v>6101_1</v>
      </c>
      <c r="B912" s="142" t="s">
        <v>1324</v>
      </c>
      <c r="C912" s="142" t="s">
        <v>138</v>
      </c>
      <c r="D912" s="143">
        <v>21</v>
      </c>
      <c r="E912" s="143">
        <v>1</v>
      </c>
    </row>
    <row r="913" spans="1:5">
      <c r="A913" t="str">
        <f t="shared" si="14"/>
        <v>6101_2</v>
      </c>
      <c r="B913" s="142" t="s">
        <v>1324</v>
      </c>
      <c r="C913" s="142" t="s">
        <v>162</v>
      </c>
      <c r="D913" s="143">
        <v>11</v>
      </c>
      <c r="E913" s="143">
        <v>2</v>
      </c>
    </row>
    <row r="914" spans="1:5">
      <c r="A914" t="str">
        <f t="shared" si="14"/>
        <v>6101_3</v>
      </c>
      <c r="B914" s="142" t="s">
        <v>1324</v>
      </c>
      <c r="C914" s="142" t="s">
        <v>146</v>
      </c>
      <c r="D914" s="143">
        <v>10</v>
      </c>
      <c r="E914" s="143">
        <v>3</v>
      </c>
    </row>
    <row r="915" spans="1:5">
      <c r="A915" t="str">
        <f t="shared" si="14"/>
        <v>6101_4</v>
      </c>
      <c r="B915" s="142" t="s">
        <v>1324</v>
      </c>
      <c r="C915" s="142" t="s">
        <v>140</v>
      </c>
      <c r="D915" s="143">
        <v>10</v>
      </c>
      <c r="E915" s="143">
        <v>4</v>
      </c>
    </row>
    <row r="916" spans="1:5">
      <c r="A916" t="str">
        <f t="shared" si="14"/>
        <v>6101_5</v>
      </c>
      <c r="B916" s="142" t="s">
        <v>1324</v>
      </c>
      <c r="C916" s="142" t="s">
        <v>149</v>
      </c>
      <c r="D916" s="143">
        <v>5</v>
      </c>
      <c r="E916" s="143">
        <v>5</v>
      </c>
    </row>
    <row r="917" spans="1:5">
      <c r="A917" t="str">
        <f t="shared" si="14"/>
        <v>6102_1</v>
      </c>
      <c r="B917" s="142" t="s">
        <v>1386</v>
      </c>
      <c r="C917" s="142" t="s">
        <v>138</v>
      </c>
      <c r="D917" s="143">
        <v>2</v>
      </c>
      <c r="E917" s="143">
        <v>1</v>
      </c>
    </row>
    <row r="918" spans="1:5">
      <c r="A918" t="str">
        <f t="shared" si="14"/>
        <v>6102_2</v>
      </c>
      <c r="B918" s="142" t="s">
        <v>1386</v>
      </c>
      <c r="C918" s="142" t="s">
        <v>140</v>
      </c>
      <c r="D918" s="143">
        <v>1</v>
      </c>
      <c r="E918" s="143">
        <v>2</v>
      </c>
    </row>
    <row r="919" spans="1:5">
      <c r="A919" t="str">
        <f t="shared" si="14"/>
        <v>6102_3</v>
      </c>
      <c r="B919" s="142" t="s">
        <v>1386</v>
      </c>
      <c r="C919" s="142" t="s">
        <v>156</v>
      </c>
      <c r="D919" s="143">
        <v>1</v>
      </c>
      <c r="E919" s="143">
        <v>3</v>
      </c>
    </row>
    <row r="920" spans="1:5">
      <c r="A920" t="str">
        <f t="shared" si="14"/>
        <v>6102_4</v>
      </c>
      <c r="B920" s="142" t="s">
        <v>1386</v>
      </c>
      <c r="C920" s="142" t="s">
        <v>172</v>
      </c>
      <c r="D920" s="143">
        <v>1</v>
      </c>
      <c r="E920" s="143">
        <v>4</v>
      </c>
    </row>
    <row r="921" spans="1:5">
      <c r="A921" t="str">
        <f t="shared" si="14"/>
        <v>6102_5</v>
      </c>
      <c r="B921" s="142" t="s">
        <v>1386</v>
      </c>
      <c r="C921" s="142" t="s">
        <v>143</v>
      </c>
      <c r="D921" s="143">
        <v>1</v>
      </c>
      <c r="E921" s="143">
        <v>5</v>
      </c>
    </row>
    <row r="922" spans="1:5">
      <c r="A922" t="str">
        <f t="shared" si="14"/>
        <v>6103_1</v>
      </c>
      <c r="B922" s="142" t="s">
        <v>1389</v>
      </c>
      <c r="C922" s="142" t="s">
        <v>202</v>
      </c>
      <c r="D922" s="143">
        <v>2</v>
      </c>
      <c r="E922" s="143">
        <v>1</v>
      </c>
    </row>
    <row r="923" spans="1:5">
      <c r="A923" t="str">
        <f t="shared" si="14"/>
        <v>6103_2</v>
      </c>
      <c r="B923" s="142" t="s">
        <v>1389</v>
      </c>
      <c r="C923" s="142" t="s">
        <v>156</v>
      </c>
      <c r="D923" s="143">
        <v>2</v>
      </c>
      <c r="E923" s="143">
        <v>2</v>
      </c>
    </row>
    <row r="924" spans="1:5">
      <c r="A924" t="str">
        <f t="shared" si="14"/>
        <v>6103_3</v>
      </c>
      <c r="B924" s="142" t="s">
        <v>1389</v>
      </c>
      <c r="C924" s="142" t="s">
        <v>166</v>
      </c>
      <c r="D924" s="143">
        <v>2</v>
      </c>
      <c r="E924" s="143">
        <v>3</v>
      </c>
    </row>
    <row r="925" spans="1:5">
      <c r="A925" t="str">
        <f t="shared" si="14"/>
        <v>6103_4</v>
      </c>
      <c r="B925" s="142" t="s">
        <v>1389</v>
      </c>
      <c r="C925" s="142" t="s">
        <v>147</v>
      </c>
      <c r="D925" s="143">
        <v>2</v>
      </c>
      <c r="E925" s="143">
        <v>4</v>
      </c>
    </row>
    <row r="926" spans="1:5">
      <c r="A926" t="str">
        <f t="shared" si="14"/>
        <v>6103_5</v>
      </c>
      <c r="B926" s="142" t="s">
        <v>1389</v>
      </c>
      <c r="C926" s="142" t="s">
        <v>178</v>
      </c>
      <c r="D926" s="143">
        <v>1</v>
      </c>
      <c r="E926" s="143">
        <v>5</v>
      </c>
    </row>
    <row r="927" spans="1:5">
      <c r="A927" t="str">
        <f t="shared" si="14"/>
        <v>6104_1</v>
      </c>
      <c r="B927" s="142" t="s">
        <v>1395</v>
      </c>
      <c r="C927" s="142" t="s">
        <v>147</v>
      </c>
      <c r="D927" s="143">
        <v>3</v>
      </c>
      <c r="E927" s="143">
        <v>1</v>
      </c>
    </row>
    <row r="928" spans="1:5">
      <c r="A928" t="str">
        <f t="shared" si="14"/>
        <v>6104_2</v>
      </c>
      <c r="B928" s="142" t="s">
        <v>1395</v>
      </c>
      <c r="C928" s="142" t="s">
        <v>144</v>
      </c>
      <c r="D928" s="143">
        <v>2</v>
      </c>
      <c r="E928" s="143">
        <v>2</v>
      </c>
    </row>
    <row r="929" spans="1:5">
      <c r="A929" t="str">
        <f t="shared" si="14"/>
        <v>6104_3</v>
      </c>
      <c r="B929" s="142" t="s">
        <v>1395</v>
      </c>
      <c r="C929" s="142" t="s">
        <v>141</v>
      </c>
      <c r="D929" s="143">
        <v>2</v>
      </c>
      <c r="E929" s="143">
        <v>3</v>
      </c>
    </row>
    <row r="930" spans="1:5">
      <c r="A930" t="str">
        <f t="shared" si="14"/>
        <v>6104_4</v>
      </c>
      <c r="B930" s="142" t="s">
        <v>1395</v>
      </c>
      <c r="C930" s="142" t="s">
        <v>146</v>
      </c>
      <c r="D930" s="143">
        <v>1</v>
      </c>
      <c r="E930" s="143">
        <v>4</v>
      </c>
    </row>
    <row r="931" spans="1:5">
      <c r="A931" t="str">
        <f t="shared" si="14"/>
        <v>6104_5</v>
      </c>
      <c r="B931" s="142" t="s">
        <v>1395</v>
      </c>
      <c r="C931" s="142" t="s">
        <v>302</v>
      </c>
      <c r="D931" s="143">
        <v>1</v>
      </c>
      <c r="E931" s="143">
        <v>5</v>
      </c>
    </row>
    <row r="932" spans="1:5">
      <c r="A932" t="str">
        <f t="shared" si="14"/>
        <v>6105_1</v>
      </c>
      <c r="B932" s="142" t="s">
        <v>1396</v>
      </c>
      <c r="C932" s="142" t="s">
        <v>162</v>
      </c>
      <c r="D932" s="143">
        <v>4</v>
      </c>
      <c r="E932" s="143">
        <v>1</v>
      </c>
    </row>
    <row r="933" spans="1:5">
      <c r="A933" t="str">
        <f t="shared" si="14"/>
        <v>6105_2</v>
      </c>
      <c r="B933" s="142" t="s">
        <v>1396</v>
      </c>
      <c r="C933" s="142" t="s">
        <v>139</v>
      </c>
      <c r="D933" s="143">
        <v>4</v>
      </c>
      <c r="E933" s="143">
        <v>2</v>
      </c>
    </row>
    <row r="934" spans="1:5">
      <c r="A934" t="str">
        <f t="shared" si="14"/>
        <v>6105_3</v>
      </c>
      <c r="B934" s="142" t="s">
        <v>1396</v>
      </c>
      <c r="C934" s="142" t="s">
        <v>437</v>
      </c>
      <c r="D934" s="143">
        <v>2</v>
      </c>
      <c r="E934" s="143">
        <v>3</v>
      </c>
    </row>
    <row r="935" spans="1:5">
      <c r="A935" t="str">
        <f t="shared" si="14"/>
        <v>6105_4</v>
      </c>
      <c r="B935" s="142" t="s">
        <v>1396</v>
      </c>
      <c r="C935" s="142" t="s">
        <v>146</v>
      </c>
      <c r="D935" s="143">
        <v>2</v>
      </c>
      <c r="E935" s="143">
        <v>4</v>
      </c>
    </row>
    <row r="936" spans="1:5">
      <c r="A936" t="str">
        <f t="shared" si="14"/>
        <v>6105_5</v>
      </c>
      <c r="B936" s="142" t="s">
        <v>1396</v>
      </c>
      <c r="C936" s="142" t="s">
        <v>140</v>
      </c>
      <c r="D936" s="143">
        <v>2</v>
      </c>
      <c r="E936" s="143">
        <v>5</v>
      </c>
    </row>
    <row r="937" spans="1:5">
      <c r="A937" t="str">
        <f t="shared" si="14"/>
        <v>6106_1</v>
      </c>
      <c r="B937" s="142" t="s">
        <v>1390</v>
      </c>
      <c r="C937" s="142" t="s">
        <v>139</v>
      </c>
      <c r="D937" s="143">
        <v>6</v>
      </c>
      <c r="E937" s="143">
        <v>1</v>
      </c>
    </row>
    <row r="938" spans="1:5">
      <c r="A938" t="str">
        <f t="shared" si="14"/>
        <v>6106_2</v>
      </c>
      <c r="B938" s="142" t="s">
        <v>1390</v>
      </c>
      <c r="C938" s="142" t="s">
        <v>146</v>
      </c>
      <c r="D938" s="143">
        <v>5</v>
      </c>
      <c r="E938" s="143">
        <v>2</v>
      </c>
    </row>
    <row r="939" spans="1:5">
      <c r="A939" t="str">
        <f t="shared" si="14"/>
        <v>6106_3</v>
      </c>
      <c r="B939" s="142" t="s">
        <v>1390</v>
      </c>
      <c r="C939" s="142" t="s">
        <v>138</v>
      </c>
      <c r="D939" s="143">
        <v>5</v>
      </c>
      <c r="E939" s="143">
        <v>3</v>
      </c>
    </row>
    <row r="940" spans="1:5">
      <c r="A940" t="str">
        <f t="shared" si="14"/>
        <v>6106_4</v>
      </c>
      <c r="B940" s="142" t="s">
        <v>1390</v>
      </c>
      <c r="C940" s="142" t="s">
        <v>220</v>
      </c>
      <c r="D940" s="143">
        <v>4</v>
      </c>
      <c r="E940" s="143">
        <v>4</v>
      </c>
    </row>
    <row r="941" spans="1:5">
      <c r="A941" t="str">
        <f t="shared" si="14"/>
        <v>6106_5</v>
      </c>
      <c r="B941" s="142" t="s">
        <v>1390</v>
      </c>
      <c r="C941" s="142" t="s">
        <v>159</v>
      </c>
      <c r="D941" s="143">
        <v>3</v>
      </c>
      <c r="E941" s="143">
        <v>5</v>
      </c>
    </row>
    <row r="942" spans="1:5">
      <c r="A942" t="str">
        <f t="shared" si="14"/>
        <v>6107_1</v>
      </c>
      <c r="B942" s="142" t="s">
        <v>1380</v>
      </c>
      <c r="C942" s="142" t="s">
        <v>138</v>
      </c>
      <c r="D942" s="143">
        <v>8</v>
      </c>
      <c r="E942" s="143">
        <v>1</v>
      </c>
    </row>
    <row r="943" spans="1:5">
      <c r="A943" t="str">
        <f t="shared" si="14"/>
        <v>6107_2</v>
      </c>
      <c r="B943" s="142" t="s">
        <v>1380</v>
      </c>
      <c r="C943" s="142" t="s">
        <v>236</v>
      </c>
      <c r="D943" s="143">
        <v>5</v>
      </c>
      <c r="E943" s="143">
        <v>2</v>
      </c>
    </row>
    <row r="944" spans="1:5">
      <c r="A944" t="str">
        <f t="shared" si="14"/>
        <v>6107_3</v>
      </c>
      <c r="B944" s="142" t="s">
        <v>1380</v>
      </c>
      <c r="C944" s="142" t="s">
        <v>162</v>
      </c>
      <c r="D944" s="143">
        <v>4</v>
      </c>
      <c r="E944" s="143">
        <v>3</v>
      </c>
    </row>
    <row r="945" spans="1:5">
      <c r="A945" t="str">
        <f t="shared" si="14"/>
        <v>6107_4</v>
      </c>
      <c r="B945" s="142" t="s">
        <v>1380</v>
      </c>
      <c r="C945" s="142" t="s">
        <v>147</v>
      </c>
      <c r="D945" s="143">
        <v>4</v>
      </c>
      <c r="E945" s="143">
        <v>4</v>
      </c>
    </row>
    <row r="946" spans="1:5">
      <c r="A946" t="str">
        <f t="shared" si="14"/>
        <v>6107_5</v>
      </c>
      <c r="B946" s="142" t="s">
        <v>1380</v>
      </c>
      <c r="C946" s="142" t="s">
        <v>143</v>
      </c>
      <c r="D946" s="143">
        <v>4</v>
      </c>
      <c r="E946" s="143">
        <v>5</v>
      </c>
    </row>
    <row r="947" spans="1:5">
      <c r="A947" t="str">
        <f t="shared" si="14"/>
        <v>6108_1</v>
      </c>
      <c r="B947" s="142" t="s">
        <v>1399</v>
      </c>
      <c r="C947" s="142" t="s">
        <v>146</v>
      </c>
      <c r="D947" s="143">
        <v>7</v>
      </c>
      <c r="E947" s="143">
        <v>1</v>
      </c>
    </row>
    <row r="948" spans="1:5">
      <c r="A948" t="str">
        <f t="shared" si="14"/>
        <v>6108_2</v>
      </c>
      <c r="B948" s="142" t="s">
        <v>1399</v>
      </c>
      <c r="C948" s="142" t="s">
        <v>162</v>
      </c>
      <c r="D948" s="143">
        <v>5</v>
      </c>
      <c r="E948" s="143">
        <v>2</v>
      </c>
    </row>
    <row r="949" spans="1:5">
      <c r="A949" t="str">
        <f t="shared" si="14"/>
        <v>6108_3</v>
      </c>
      <c r="B949" s="142" t="s">
        <v>1399</v>
      </c>
      <c r="C949" s="142" t="s">
        <v>138</v>
      </c>
      <c r="D949" s="143">
        <v>5</v>
      </c>
      <c r="E949" s="143">
        <v>3</v>
      </c>
    </row>
    <row r="950" spans="1:5">
      <c r="A950" t="str">
        <f t="shared" si="14"/>
        <v>6108_4</v>
      </c>
      <c r="B950" s="142" t="s">
        <v>1399</v>
      </c>
      <c r="C950" s="142" t="s">
        <v>139</v>
      </c>
      <c r="D950" s="143">
        <v>4</v>
      </c>
      <c r="E950" s="143">
        <v>4</v>
      </c>
    </row>
    <row r="951" spans="1:5">
      <c r="A951" t="str">
        <f t="shared" si="14"/>
        <v>6108_5</v>
      </c>
      <c r="B951" s="142" t="s">
        <v>1399</v>
      </c>
      <c r="C951" s="142" t="s">
        <v>148</v>
      </c>
      <c r="D951" s="143">
        <v>3</v>
      </c>
      <c r="E951" s="143">
        <v>5</v>
      </c>
    </row>
    <row r="952" spans="1:5">
      <c r="A952" t="str">
        <f t="shared" si="14"/>
        <v>6109_1</v>
      </c>
      <c r="B952" s="142" t="s">
        <v>1398</v>
      </c>
      <c r="C952" s="142" t="s">
        <v>162</v>
      </c>
      <c r="D952" s="143">
        <v>11</v>
      </c>
      <c r="E952" s="143">
        <v>1</v>
      </c>
    </row>
    <row r="953" spans="1:5">
      <c r="A953" t="str">
        <f t="shared" si="14"/>
        <v>6109_2</v>
      </c>
      <c r="B953" s="142" t="s">
        <v>1398</v>
      </c>
      <c r="C953" s="142" t="s">
        <v>144</v>
      </c>
      <c r="D953" s="143">
        <v>3</v>
      </c>
      <c r="E953" s="143">
        <v>2</v>
      </c>
    </row>
    <row r="954" spans="1:5">
      <c r="A954" t="str">
        <f t="shared" si="14"/>
        <v>6109_3</v>
      </c>
      <c r="B954" s="142" t="s">
        <v>1398</v>
      </c>
      <c r="C954" s="142" t="s">
        <v>214</v>
      </c>
      <c r="D954" s="143">
        <v>3</v>
      </c>
      <c r="E954" s="143">
        <v>3</v>
      </c>
    </row>
    <row r="955" spans="1:5">
      <c r="A955" t="str">
        <f t="shared" si="14"/>
        <v>6109_4</v>
      </c>
      <c r="B955" s="142" t="s">
        <v>1398</v>
      </c>
      <c r="C955" s="142" t="s">
        <v>139</v>
      </c>
      <c r="D955" s="143">
        <v>3</v>
      </c>
      <c r="E955" s="143">
        <v>4</v>
      </c>
    </row>
    <row r="956" spans="1:5">
      <c r="A956" t="str">
        <f t="shared" si="14"/>
        <v>6109_5</v>
      </c>
      <c r="B956" s="142" t="s">
        <v>1398</v>
      </c>
      <c r="C956" s="142" t="s">
        <v>148</v>
      </c>
      <c r="D956" s="143">
        <v>3</v>
      </c>
      <c r="E956" s="143">
        <v>5</v>
      </c>
    </row>
    <row r="957" spans="1:5">
      <c r="A957" t="str">
        <f t="shared" si="14"/>
        <v>6110_1</v>
      </c>
      <c r="B957" s="142" t="s">
        <v>1387</v>
      </c>
      <c r="C957" s="142" t="s">
        <v>153</v>
      </c>
      <c r="D957" s="143">
        <v>3</v>
      </c>
      <c r="E957" s="143">
        <v>1</v>
      </c>
    </row>
    <row r="958" spans="1:5">
      <c r="A958" t="str">
        <f t="shared" si="14"/>
        <v>6110_2</v>
      </c>
      <c r="B958" s="142" t="s">
        <v>1387</v>
      </c>
      <c r="C958" s="142" t="s">
        <v>139</v>
      </c>
      <c r="D958" s="143">
        <v>3</v>
      </c>
      <c r="E958" s="143">
        <v>2</v>
      </c>
    </row>
    <row r="959" spans="1:5">
      <c r="A959" t="str">
        <f t="shared" si="14"/>
        <v>6110_3</v>
      </c>
      <c r="B959" s="142" t="s">
        <v>1387</v>
      </c>
      <c r="C959" s="142" t="s">
        <v>147</v>
      </c>
      <c r="D959" s="143">
        <v>3</v>
      </c>
      <c r="E959" s="143">
        <v>3</v>
      </c>
    </row>
    <row r="960" spans="1:5">
      <c r="A960" t="str">
        <f t="shared" si="14"/>
        <v>6110_4</v>
      </c>
      <c r="B960" s="142" t="s">
        <v>1387</v>
      </c>
      <c r="C960" s="142" t="s">
        <v>143</v>
      </c>
      <c r="D960" s="143">
        <v>3</v>
      </c>
      <c r="E960" s="143">
        <v>4</v>
      </c>
    </row>
    <row r="961" spans="1:5">
      <c r="A961" t="str">
        <f t="shared" si="14"/>
        <v>6110_5</v>
      </c>
      <c r="B961" s="142" t="s">
        <v>1387</v>
      </c>
      <c r="C961" s="142" t="s">
        <v>146</v>
      </c>
      <c r="D961" s="143">
        <v>2</v>
      </c>
      <c r="E961" s="143">
        <v>5</v>
      </c>
    </row>
    <row r="962" spans="1:5">
      <c r="A962" t="str">
        <f t="shared" si="14"/>
        <v>6111_1</v>
      </c>
      <c r="B962" s="142" t="s">
        <v>1379</v>
      </c>
      <c r="C962" s="142" t="s">
        <v>162</v>
      </c>
      <c r="D962" s="143">
        <v>10</v>
      </c>
      <c r="E962" s="143">
        <v>1</v>
      </c>
    </row>
    <row r="963" spans="1:5">
      <c r="A963" t="str">
        <f t="shared" ref="A963:A1026" si="15">B963&amp;"_"&amp;E963</f>
        <v>6111_2</v>
      </c>
      <c r="B963" s="142" t="s">
        <v>1379</v>
      </c>
      <c r="C963" s="142" t="s">
        <v>139</v>
      </c>
      <c r="D963" s="143">
        <v>8</v>
      </c>
      <c r="E963" s="143">
        <v>2</v>
      </c>
    </row>
    <row r="964" spans="1:5">
      <c r="A964" t="str">
        <f t="shared" si="15"/>
        <v>6111_3</v>
      </c>
      <c r="B964" s="142" t="s">
        <v>1379</v>
      </c>
      <c r="C964" s="142" t="s">
        <v>146</v>
      </c>
      <c r="D964" s="143">
        <v>6</v>
      </c>
      <c r="E964" s="143">
        <v>3</v>
      </c>
    </row>
    <row r="965" spans="1:5">
      <c r="A965" t="str">
        <f t="shared" si="15"/>
        <v>6111_4</v>
      </c>
      <c r="B965" s="142" t="s">
        <v>1379</v>
      </c>
      <c r="C965" s="142" t="s">
        <v>138</v>
      </c>
      <c r="D965" s="143">
        <v>6</v>
      </c>
      <c r="E965" s="143">
        <v>4</v>
      </c>
    </row>
    <row r="966" spans="1:5">
      <c r="A966" t="str">
        <f t="shared" si="15"/>
        <v>6111_5</v>
      </c>
      <c r="B966" s="142" t="s">
        <v>1379</v>
      </c>
      <c r="C966" s="142" t="s">
        <v>140</v>
      </c>
      <c r="D966" s="143">
        <v>5</v>
      </c>
      <c r="E966" s="143">
        <v>5</v>
      </c>
    </row>
    <row r="967" spans="1:5">
      <c r="A967" t="str">
        <f t="shared" si="15"/>
        <v>6112_1</v>
      </c>
      <c r="B967" s="142" t="s">
        <v>1313</v>
      </c>
      <c r="C967" s="142" t="s">
        <v>138</v>
      </c>
      <c r="D967" s="143">
        <v>12</v>
      </c>
      <c r="E967" s="143">
        <v>1</v>
      </c>
    </row>
    <row r="968" spans="1:5">
      <c r="A968" t="str">
        <f t="shared" si="15"/>
        <v>6112_2</v>
      </c>
      <c r="B968" s="142" t="s">
        <v>1313</v>
      </c>
      <c r="C968" s="142" t="s">
        <v>140</v>
      </c>
      <c r="D968" s="143">
        <v>8</v>
      </c>
      <c r="E968" s="143">
        <v>2</v>
      </c>
    </row>
    <row r="969" spans="1:5">
      <c r="A969" t="str">
        <f t="shared" si="15"/>
        <v>6112_3</v>
      </c>
      <c r="B969" s="142" t="s">
        <v>1313</v>
      </c>
      <c r="C969" s="142" t="s">
        <v>162</v>
      </c>
      <c r="D969" s="143">
        <v>7</v>
      </c>
      <c r="E969" s="143">
        <v>3</v>
      </c>
    </row>
    <row r="970" spans="1:5">
      <c r="A970" t="str">
        <f t="shared" si="15"/>
        <v>6112_4</v>
      </c>
      <c r="B970" s="142" t="s">
        <v>1313</v>
      </c>
      <c r="C970" s="142" t="s">
        <v>152</v>
      </c>
      <c r="D970" s="143">
        <v>6</v>
      </c>
      <c r="E970" s="143">
        <v>4</v>
      </c>
    </row>
    <row r="971" spans="1:5">
      <c r="A971" t="str">
        <f t="shared" si="15"/>
        <v>6112_5</v>
      </c>
      <c r="B971" s="142" t="s">
        <v>1313</v>
      </c>
      <c r="C971" s="142" t="s">
        <v>236</v>
      </c>
      <c r="D971" s="143">
        <v>5</v>
      </c>
      <c r="E971" s="143">
        <v>5</v>
      </c>
    </row>
    <row r="972" spans="1:5">
      <c r="A972" t="str">
        <f t="shared" si="15"/>
        <v>6113_1</v>
      </c>
      <c r="B972" s="142" t="s">
        <v>1382</v>
      </c>
      <c r="C972" s="142" t="s">
        <v>138</v>
      </c>
      <c r="D972" s="143">
        <v>3</v>
      </c>
      <c r="E972" s="143">
        <v>1</v>
      </c>
    </row>
    <row r="973" spans="1:5">
      <c r="A973" t="str">
        <f t="shared" si="15"/>
        <v>6113_2</v>
      </c>
      <c r="B973" s="142" t="s">
        <v>1382</v>
      </c>
      <c r="C973" s="142" t="s">
        <v>154</v>
      </c>
      <c r="D973" s="143">
        <v>2</v>
      </c>
      <c r="E973" s="143">
        <v>2</v>
      </c>
    </row>
    <row r="974" spans="1:5">
      <c r="A974" t="str">
        <f t="shared" si="15"/>
        <v>6113_3</v>
      </c>
      <c r="B974" s="142" t="s">
        <v>1382</v>
      </c>
      <c r="C974" s="142" t="s">
        <v>139</v>
      </c>
      <c r="D974" s="143">
        <v>2</v>
      </c>
      <c r="E974" s="143">
        <v>3</v>
      </c>
    </row>
    <row r="975" spans="1:5">
      <c r="A975" t="str">
        <f t="shared" si="15"/>
        <v>6113_4</v>
      </c>
      <c r="B975" s="142" t="s">
        <v>1382</v>
      </c>
      <c r="C975" s="142" t="s">
        <v>148</v>
      </c>
      <c r="D975" s="143">
        <v>2</v>
      </c>
      <c r="E975" s="143">
        <v>4</v>
      </c>
    </row>
    <row r="976" spans="1:5">
      <c r="A976" t="str">
        <f t="shared" si="15"/>
        <v>6113_5</v>
      </c>
      <c r="B976" s="142" t="s">
        <v>1382</v>
      </c>
      <c r="C976" s="142" t="s">
        <v>328</v>
      </c>
      <c r="D976" s="143">
        <v>1</v>
      </c>
      <c r="E976" s="143">
        <v>5</v>
      </c>
    </row>
    <row r="977" spans="1:5">
      <c r="A977" t="str">
        <f t="shared" si="15"/>
        <v>6114_1</v>
      </c>
      <c r="B977" s="142" t="s">
        <v>1391</v>
      </c>
      <c r="C977" s="142" t="s">
        <v>146</v>
      </c>
      <c r="D977" s="143">
        <v>3</v>
      </c>
      <c r="E977" s="143">
        <v>1</v>
      </c>
    </row>
    <row r="978" spans="1:5">
      <c r="A978" t="str">
        <f t="shared" si="15"/>
        <v>6114_2</v>
      </c>
      <c r="B978" s="142" t="s">
        <v>1391</v>
      </c>
      <c r="C978" s="142" t="s">
        <v>140</v>
      </c>
      <c r="D978" s="143">
        <v>3</v>
      </c>
      <c r="E978" s="143">
        <v>2</v>
      </c>
    </row>
    <row r="979" spans="1:5">
      <c r="A979" t="str">
        <f t="shared" si="15"/>
        <v>6114_3</v>
      </c>
      <c r="B979" s="142" t="s">
        <v>1391</v>
      </c>
      <c r="C979" s="142" t="s">
        <v>144</v>
      </c>
      <c r="D979" s="143">
        <v>2</v>
      </c>
      <c r="E979" s="143">
        <v>3</v>
      </c>
    </row>
    <row r="980" spans="1:5">
      <c r="A980" t="str">
        <f t="shared" si="15"/>
        <v>6114_4</v>
      </c>
      <c r="B980" s="142" t="s">
        <v>1391</v>
      </c>
      <c r="C980" s="142" t="s">
        <v>226</v>
      </c>
      <c r="D980" s="143">
        <v>2</v>
      </c>
      <c r="E980" s="143">
        <v>4</v>
      </c>
    </row>
    <row r="981" spans="1:5">
      <c r="A981" t="str">
        <f t="shared" si="15"/>
        <v>6114_5</v>
      </c>
      <c r="B981" s="142" t="s">
        <v>1391</v>
      </c>
      <c r="C981" s="142" t="s">
        <v>215</v>
      </c>
      <c r="D981" s="143">
        <v>2</v>
      </c>
      <c r="E981" s="143">
        <v>5</v>
      </c>
    </row>
    <row r="982" spans="1:5">
      <c r="A982" t="str">
        <f t="shared" si="15"/>
        <v>6115_1</v>
      </c>
      <c r="B982" s="142" t="s">
        <v>1381</v>
      </c>
      <c r="C982" s="142" t="s">
        <v>146</v>
      </c>
      <c r="D982" s="143">
        <v>5</v>
      </c>
      <c r="E982" s="143">
        <v>1</v>
      </c>
    </row>
    <row r="983" spans="1:5">
      <c r="A983" t="str">
        <f t="shared" si="15"/>
        <v>6115_2</v>
      </c>
      <c r="B983" s="142" t="s">
        <v>1381</v>
      </c>
      <c r="C983" s="142" t="s">
        <v>140</v>
      </c>
      <c r="D983" s="143">
        <v>4</v>
      </c>
      <c r="E983" s="143">
        <v>2</v>
      </c>
    </row>
    <row r="984" spans="1:5">
      <c r="A984" t="str">
        <f t="shared" si="15"/>
        <v>6115_3</v>
      </c>
      <c r="B984" s="142" t="s">
        <v>1381</v>
      </c>
      <c r="C984" s="142" t="s">
        <v>138</v>
      </c>
      <c r="D984" s="143">
        <v>3</v>
      </c>
      <c r="E984" s="143">
        <v>3</v>
      </c>
    </row>
    <row r="985" spans="1:5">
      <c r="A985" t="str">
        <f t="shared" si="15"/>
        <v>6115_4</v>
      </c>
      <c r="B985" s="142" t="s">
        <v>1381</v>
      </c>
      <c r="C985" s="142" t="s">
        <v>142</v>
      </c>
      <c r="D985" s="143">
        <v>3</v>
      </c>
      <c r="E985" s="143">
        <v>4</v>
      </c>
    </row>
    <row r="986" spans="1:5">
      <c r="A986" t="str">
        <f t="shared" si="15"/>
        <v>6115_5</v>
      </c>
      <c r="B986" s="142" t="s">
        <v>1381</v>
      </c>
      <c r="C986" s="142" t="s">
        <v>177</v>
      </c>
      <c r="D986" s="143">
        <v>2</v>
      </c>
      <c r="E986" s="143">
        <v>5</v>
      </c>
    </row>
    <row r="987" spans="1:5">
      <c r="A987" t="str">
        <f t="shared" si="15"/>
        <v>6116_1</v>
      </c>
      <c r="B987" s="142" t="s">
        <v>1304</v>
      </c>
      <c r="C987" s="142" t="s">
        <v>139</v>
      </c>
      <c r="D987" s="143">
        <v>8</v>
      </c>
      <c r="E987" s="143">
        <v>1</v>
      </c>
    </row>
    <row r="988" spans="1:5">
      <c r="A988" t="str">
        <f t="shared" si="15"/>
        <v>6116_2</v>
      </c>
      <c r="B988" s="142" t="s">
        <v>1304</v>
      </c>
      <c r="C988" s="142" t="s">
        <v>138</v>
      </c>
      <c r="D988" s="143">
        <v>7</v>
      </c>
      <c r="E988" s="143">
        <v>2</v>
      </c>
    </row>
    <row r="989" spans="1:5">
      <c r="A989" t="str">
        <f t="shared" si="15"/>
        <v>6116_3</v>
      </c>
      <c r="B989" s="142" t="s">
        <v>1304</v>
      </c>
      <c r="C989" s="142" t="s">
        <v>146</v>
      </c>
      <c r="D989" s="143">
        <v>5</v>
      </c>
      <c r="E989" s="143">
        <v>3</v>
      </c>
    </row>
    <row r="990" spans="1:5">
      <c r="A990" t="str">
        <f t="shared" si="15"/>
        <v>6116_4</v>
      </c>
      <c r="B990" s="142" t="s">
        <v>1304</v>
      </c>
      <c r="C990" s="142" t="s">
        <v>162</v>
      </c>
      <c r="D990" s="143">
        <v>5</v>
      </c>
      <c r="E990" s="143">
        <v>4</v>
      </c>
    </row>
    <row r="991" spans="1:5">
      <c r="A991" t="str">
        <f t="shared" si="15"/>
        <v>6116_5</v>
      </c>
      <c r="B991" s="142" t="s">
        <v>1304</v>
      </c>
      <c r="C991" s="142" t="s">
        <v>147</v>
      </c>
      <c r="D991" s="143">
        <v>4</v>
      </c>
      <c r="E991" s="143">
        <v>5</v>
      </c>
    </row>
    <row r="992" spans="1:5">
      <c r="A992" t="str">
        <f t="shared" si="15"/>
        <v>6117_1</v>
      </c>
      <c r="B992" s="142" t="s">
        <v>1384</v>
      </c>
      <c r="C992" s="142" t="s">
        <v>139</v>
      </c>
      <c r="D992" s="143">
        <v>4</v>
      </c>
      <c r="E992" s="143">
        <v>1</v>
      </c>
    </row>
    <row r="993" spans="1:5">
      <c r="A993" t="str">
        <f t="shared" si="15"/>
        <v>6117_2</v>
      </c>
      <c r="B993" s="142" t="s">
        <v>1384</v>
      </c>
      <c r="C993" s="142" t="s">
        <v>146</v>
      </c>
      <c r="D993" s="143">
        <v>3</v>
      </c>
      <c r="E993" s="143">
        <v>2</v>
      </c>
    </row>
    <row r="994" spans="1:5">
      <c r="A994" t="str">
        <f t="shared" si="15"/>
        <v>6117_3</v>
      </c>
      <c r="B994" s="142" t="s">
        <v>1384</v>
      </c>
      <c r="C994" s="142" t="s">
        <v>140</v>
      </c>
      <c r="D994" s="143">
        <v>3</v>
      </c>
      <c r="E994" s="143">
        <v>3</v>
      </c>
    </row>
    <row r="995" spans="1:5">
      <c r="A995" t="str">
        <f t="shared" si="15"/>
        <v>6117_4</v>
      </c>
      <c r="B995" s="142" t="s">
        <v>1384</v>
      </c>
      <c r="C995" s="142" t="s">
        <v>138</v>
      </c>
      <c r="D995" s="143">
        <v>3</v>
      </c>
      <c r="E995" s="143">
        <v>4</v>
      </c>
    </row>
    <row r="996" spans="1:5">
      <c r="A996" t="str">
        <f t="shared" si="15"/>
        <v>6117_5</v>
      </c>
      <c r="B996" s="142" t="s">
        <v>1384</v>
      </c>
      <c r="C996" s="142" t="s">
        <v>214</v>
      </c>
      <c r="D996" s="143">
        <v>2</v>
      </c>
      <c r="E996" s="143">
        <v>5</v>
      </c>
    </row>
    <row r="997" spans="1:5">
      <c r="A997" t="str">
        <f t="shared" si="15"/>
        <v>6118_1</v>
      </c>
      <c r="B997" s="142" t="s">
        <v>1388</v>
      </c>
      <c r="C997" s="142" t="s">
        <v>138</v>
      </c>
      <c r="D997" s="143">
        <v>10</v>
      </c>
      <c r="E997" s="143">
        <v>1</v>
      </c>
    </row>
    <row r="998" spans="1:5">
      <c r="A998" t="str">
        <f t="shared" si="15"/>
        <v>6118_2</v>
      </c>
      <c r="B998" s="142" t="s">
        <v>1388</v>
      </c>
      <c r="C998" s="142" t="s">
        <v>159</v>
      </c>
      <c r="D998" s="143">
        <v>6</v>
      </c>
      <c r="E998" s="143">
        <v>2</v>
      </c>
    </row>
    <row r="999" spans="1:5">
      <c r="A999" t="str">
        <f t="shared" si="15"/>
        <v>6118_3</v>
      </c>
      <c r="B999" s="142" t="s">
        <v>1388</v>
      </c>
      <c r="C999" s="142" t="s">
        <v>140</v>
      </c>
      <c r="D999" s="143">
        <v>6</v>
      </c>
      <c r="E999" s="143">
        <v>3</v>
      </c>
    </row>
    <row r="1000" spans="1:5">
      <c r="A1000" t="str">
        <f t="shared" si="15"/>
        <v>6118_4</v>
      </c>
      <c r="B1000" s="142" t="s">
        <v>1388</v>
      </c>
      <c r="C1000" s="142" t="s">
        <v>146</v>
      </c>
      <c r="D1000" s="143">
        <v>5</v>
      </c>
      <c r="E1000" s="143">
        <v>4</v>
      </c>
    </row>
    <row r="1001" spans="1:5">
      <c r="A1001" t="str">
        <f t="shared" si="15"/>
        <v>6118_5</v>
      </c>
      <c r="B1001" s="142" t="s">
        <v>1388</v>
      </c>
      <c r="C1001" s="142" t="s">
        <v>162</v>
      </c>
      <c r="D1001" s="143">
        <v>5</v>
      </c>
      <c r="E1001" s="143">
        <v>5</v>
      </c>
    </row>
    <row r="1002" spans="1:5">
      <c r="A1002" t="str">
        <f t="shared" si="15"/>
        <v>6119_1</v>
      </c>
      <c r="B1002" s="142" t="s">
        <v>1385</v>
      </c>
      <c r="C1002" s="142" t="s">
        <v>138</v>
      </c>
      <c r="D1002" s="143">
        <v>9</v>
      </c>
      <c r="E1002" s="143">
        <v>1</v>
      </c>
    </row>
    <row r="1003" spans="1:5">
      <c r="A1003" t="str">
        <f t="shared" si="15"/>
        <v>6119_2</v>
      </c>
      <c r="B1003" s="142" t="s">
        <v>1385</v>
      </c>
      <c r="C1003" s="142" t="s">
        <v>146</v>
      </c>
      <c r="D1003" s="143">
        <v>8</v>
      </c>
      <c r="E1003" s="143">
        <v>2</v>
      </c>
    </row>
    <row r="1004" spans="1:5">
      <c r="A1004" t="str">
        <f t="shared" si="15"/>
        <v>6119_3</v>
      </c>
      <c r="B1004" s="142" t="s">
        <v>1385</v>
      </c>
      <c r="C1004" s="142" t="s">
        <v>140</v>
      </c>
      <c r="D1004" s="143">
        <v>4</v>
      </c>
      <c r="E1004" s="143">
        <v>3</v>
      </c>
    </row>
    <row r="1005" spans="1:5">
      <c r="A1005" t="str">
        <f t="shared" si="15"/>
        <v>6119_4</v>
      </c>
      <c r="B1005" s="142" t="s">
        <v>1385</v>
      </c>
      <c r="C1005" s="142" t="s">
        <v>156</v>
      </c>
      <c r="D1005" s="143">
        <v>4</v>
      </c>
      <c r="E1005" s="143">
        <v>4</v>
      </c>
    </row>
    <row r="1006" spans="1:5">
      <c r="A1006" t="str">
        <f t="shared" si="15"/>
        <v>6119_5</v>
      </c>
      <c r="B1006" s="142" t="s">
        <v>1385</v>
      </c>
      <c r="C1006" s="142" t="s">
        <v>139</v>
      </c>
      <c r="D1006" s="143">
        <v>4</v>
      </c>
      <c r="E1006" s="143">
        <v>5</v>
      </c>
    </row>
    <row r="1007" spans="1:5">
      <c r="A1007" t="str">
        <f t="shared" si="15"/>
        <v>6120_1</v>
      </c>
      <c r="B1007" s="142" t="s">
        <v>1397</v>
      </c>
      <c r="C1007" s="142" t="s">
        <v>146</v>
      </c>
      <c r="D1007" s="143">
        <v>9</v>
      </c>
      <c r="E1007" s="143">
        <v>1</v>
      </c>
    </row>
    <row r="1008" spans="1:5">
      <c r="A1008" t="str">
        <f t="shared" si="15"/>
        <v>6120_2</v>
      </c>
      <c r="B1008" s="142" t="s">
        <v>1397</v>
      </c>
      <c r="C1008" s="142" t="s">
        <v>139</v>
      </c>
      <c r="D1008" s="143">
        <v>6</v>
      </c>
      <c r="E1008" s="143">
        <v>2</v>
      </c>
    </row>
    <row r="1009" spans="1:5">
      <c r="A1009" t="str">
        <f t="shared" si="15"/>
        <v>6120_3</v>
      </c>
      <c r="B1009" s="142" t="s">
        <v>1397</v>
      </c>
      <c r="C1009" s="142" t="s">
        <v>156</v>
      </c>
      <c r="D1009" s="143">
        <v>5</v>
      </c>
      <c r="E1009" s="143">
        <v>3</v>
      </c>
    </row>
    <row r="1010" spans="1:5">
      <c r="A1010" t="str">
        <f t="shared" si="15"/>
        <v>6120_4</v>
      </c>
      <c r="B1010" s="142" t="s">
        <v>1397</v>
      </c>
      <c r="C1010" s="142" t="s">
        <v>141</v>
      </c>
      <c r="D1010" s="143">
        <v>4</v>
      </c>
      <c r="E1010" s="143">
        <v>4</v>
      </c>
    </row>
    <row r="1011" spans="1:5">
      <c r="A1011" t="str">
        <f t="shared" si="15"/>
        <v>6120_5</v>
      </c>
      <c r="B1011" s="142" t="s">
        <v>1397</v>
      </c>
      <c r="C1011" s="142" t="s">
        <v>303</v>
      </c>
      <c r="D1011" s="143">
        <v>3</v>
      </c>
      <c r="E1011" s="143">
        <v>5</v>
      </c>
    </row>
    <row r="1012" spans="1:5">
      <c r="A1012" t="str">
        <f t="shared" si="15"/>
        <v>6121_1</v>
      </c>
      <c r="B1012" s="142" t="s">
        <v>1394</v>
      </c>
      <c r="C1012" s="142" t="s">
        <v>138</v>
      </c>
      <c r="D1012" s="143">
        <v>15</v>
      </c>
      <c r="E1012" s="143">
        <v>1</v>
      </c>
    </row>
    <row r="1013" spans="1:5">
      <c r="A1013" t="str">
        <f t="shared" si="15"/>
        <v>6121_2</v>
      </c>
      <c r="B1013" s="142" t="s">
        <v>1394</v>
      </c>
      <c r="C1013" s="142" t="s">
        <v>139</v>
      </c>
      <c r="D1013" s="143">
        <v>9</v>
      </c>
      <c r="E1013" s="143">
        <v>2</v>
      </c>
    </row>
    <row r="1014" spans="1:5">
      <c r="A1014" t="str">
        <f t="shared" si="15"/>
        <v>6121_3</v>
      </c>
      <c r="B1014" s="142" t="s">
        <v>1394</v>
      </c>
      <c r="C1014" s="142" t="s">
        <v>146</v>
      </c>
      <c r="D1014" s="143">
        <v>8</v>
      </c>
      <c r="E1014" s="143">
        <v>3</v>
      </c>
    </row>
    <row r="1015" spans="1:5">
      <c r="A1015" t="str">
        <f t="shared" si="15"/>
        <v>6121_4</v>
      </c>
      <c r="B1015" s="142" t="s">
        <v>1394</v>
      </c>
      <c r="C1015" s="142" t="s">
        <v>140</v>
      </c>
      <c r="D1015" s="143">
        <v>8</v>
      </c>
      <c r="E1015" s="143">
        <v>4</v>
      </c>
    </row>
    <row r="1016" spans="1:5">
      <c r="A1016" t="str">
        <f t="shared" si="15"/>
        <v>6121_5</v>
      </c>
      <c r="B1016" s="142" t="s">
        <v>1394</v>
      </c>
      <c r="C1016" s="142" t="s">
        <v>142</v>
      </c>
      <c r="D1016" s="143">
        <v>8</v>
      </c>
      <c r="E1016" s="143">
        <v>5</v>
      </c>
    </row>
    <row r="1017" spans="1:5">
      <c r="A1017" t="str">
        <f t="shared" si="15"/>
        <v>6197_1</v>
      </c>
      <c r="B1017" s="142" t="s">
        <v>1416</v>
      </c>
      <c r="C1017" s="142" t="s">
        <v>138</v>
      </c>
      <c r="D1017" s="143">
        <v>58</v>
      </c>
      <c r="E1017" s="143">
        <v>1</v>
      </c>
    </row>
    <row r="1018" spans="1:5">
      <c r="A1018" t="str">
        <f t="shared" si="15"/>
        <v>6197_2</v>
      </c>
      <c r="B1018" s="142" t="s">
        <v>1416</v>
      </c>
      <c r="C1018" s="142" t="s">
        <v>140</v>
      </c>
      <c r="D1018" s="143">
        <v>41</v>
      </c>
      <c r="E1018" s="143">
        <v>2</v>
      </c>
    </row>
    <row r="1019" spans="1:5">
      <c r="A1019" t="str">
        <f t="shared" si="15"/>
        <v>6197_3</v>
      </c>
      <c r="B1019" s="142" t="s">
        <v>1416</v>
      </c>
      <c r="C1019" s="142" t="s">
        <v>139</v>
      </c>
      <c r="D1019" s="143">
        <v>32</v>
      </c>
      <c r="E1019" s="143">
        <v>3</v>
      </c>
    </row>
    <row r="1020" spans="1:5">
      <c r="A1020" t="str">
        <f t="shared" si="15"/>
        <v>6197_4</v>
      </c>
      <c r="B1020" s="142" t="s">
        <v>1416</v>
      </c>
      <c r="C1020" s="142" t="s">
        <v>146</v>
      </c>
      <c r="D1020" s="143">
        <v>28</v>
      </c>
      <c r="E1020" s="143">
        <v>4</v>
      </c>
    </row>
    <row r="1021" spans="1:5">
      <c r="A1021" t="str">
        <f t="shared" si="15"/>
        <v>6197_5</v>
      </c>
      <c r="B1021" s="142" t="s">
        <v>1416</v>
      </c>
      <c r="C1021" s="142" t="s">
        <v>142</v>
      </c>
      <c r="D1021" s="143">
        <v>20</v>
      </c>
      <c r="E1021" s="143">
        <v>5</v>
      </c>
    </row>
    <row r="1022" spans="1:5">
      <c r="A1022" t="str">
        <f t="shared" si="15"/>
        <v>6198_1</v>
      </c>
      <c r="B1022" s="142" t="s">
        <v>1383</v>
      </c>
      <c r="C1022" s="142" t="s">
        <v>138</v>
      </c>
      <c r="D1022" s="143">
        <v>35</v>
      </c>
      <c r="E1022" s="143">
        <v>1</v>
      </c>
    </row>
    <row r="1023" spans="1:5">
      <c r="A1023" t="str">
        <f t="shared" si="15"/>
        <v>6198_2</v>
      </c>
      <c r="B1023" s="142" t="s">
        <v>1383</v>
      </c>
      <c r="C1023" s="142" t="s">
        <v>140</v>
      </c>
      <c r="D1023" s="143">
        <v>25</v>
      </c>
      <c r="E1023" s="143">
        <v>2</v>
      </c>
    </row>
    <row r="1024" spans="1:5">
      <c r="A1024" t="str">
        <f t="shared" si="15"/>
        <v>6198_3</v>
      </c>
      <c r="B1024" s="142" t="s">
        <v>1383</v>
      </c>
      <c r="C1024" s="142" t="s">
        <v>139</v>
      </c>
      <c r="D1024" s="143">
        <v>19</v>
      </c>
      <c r="E1024" s="143">
        <v>3</v>
      </c>
    </row>
    <row r="1025" spans="1:5">
      <c r="A1025" t="str">
        <f t="shared" si="15"/>
        <v>6198_4</v>
      </c>
      <c r="B1025" s="142" t="s">
        <v>1383</v>
      </c>
      <c r="C1025" s="142" t="s">
        <v>146</v>
      </c>
      <c r="D1025" s="143">
        <v>13</v>
      </c>
      <c r="E1025" s="143">
        <v>4</v>
      </c>
    </row>
    <row r="1026" spans="1:5">
      <c r="A1026" t="str">
        <f t="shared" si="15"/>
        <v>6198_5</v>
      </c>
      <c r="B1026" s="142" t="s">
        <v>1383</v>
      </c>
      <c r="C1026" s="142" t="s">
        <v>147</v>
      </c>
      <c r="D1026" s="143">
        <v>9</v>
      </c>
      <c r="E1026" s="143">
        <v>5</v>
      </c>
    </row>
    <row r="1027" spans="1:5">
      <c r="A1027" t="str">
        <f t="shared" ref="A1027:A1090" si="16">B1027&amp;"_"&amp;E1027</f>
        <v>6199_1</v>
      </c>
      <c r="B1027" s="142" t="s">
        <v>1392</v>
      </c>
      <c r="C1027" s="142" t="s">
        <v>138</v>
      </c>
      <c r="D1027" s="143">
        <v>25</v>
      </c>
      <c r="E1027" s="143">
        <v>1</v>
      </c>
    </row>
    <row r="1028" spans="1:5">
      <c r="A1028" t="str">
        <f t="shared" si="16"/>
        <v>6199_2</v>
      </c>
      <c r="B1028" s="142" t="s">
        <v>1392</v>
      </c>
      <c r="C1028" s="142" t="s">
        <v>162</v>
      </c>
      <c r="D1028" s="143">
        <v>16</v>
      </c>
      <c r="E1028" s="143">
        <v>2</v>
      </c>
    </row>
    <row r="1029" spans="1:5">
      <c r="A1029" t="str">
        <f t="shared" si="16"/>
        <v>6199_3</v>
      </c>
      <c r="B1029" s="142" t="s">
        <v>1392</v>
      </c>
      <c r="C1029" s="142" t="s">
        <v>139</v>
      </c>
      <c r="D1029" s="143">
        <v>16</v>
      </c>
      <c r="E1029" s="143">
        <v>3</v>
      </c>
    </row>
    <row r="1030" spans="1:5">
      <c r="A1030" t="str">
        <f t="shared" si="16"/>
        <v>6199_4</v>
      </c>
      <c r="B1030" s="142" t="s">
        <v>1392</v>
      </c>
      <c r="C1030" s="142" t="s">
        <v>236</v>
      </c>
      <c r="D1030" s="143">
        <v>13</v>
      </c>
      <c r="E1030" s="143">
        <v>4</v>
      </c>
    </row>
    <row r="1031" spans="1:5">
      <c r="A1031" t="str">
        <f t="shared" si="16"/>
        <v>6199_5</v>
      </c>
      <c r="B1031" s="142" t="s">
        <v>1392</v>
      </c>
      <c r="C1031" s="142" t="s">
        <v>140</v>
      </c>
      <c r="D1031" s="143">
        <v>11</v>
      </c>
      <c r="E1031" s="143">
        <v>5</v>
      </c>
    </row>
    <row r="1032" spans="1:5">
      <c r="A1032" t="str">
        <f t="shared" si="16"/>
        <v>7601_1</v>
      </c>
      <c r="B1032" s="142" t="s">
        <v>1378</v>
      </c>
      <c r="C1032" s="142" t="s">
        <v>140</v>
      </c>
      <c r="D1032" s="143">
        <v>15</v>
      </c>
      <c r="E1032" s="143">
        <v>1</v>
      </c>
    </row>
    <row r="1033" spans="1:5">
      <c r="A1033" t="str">
        <f t="shared" si="16"/>
        <v>7601_2</v>
      </c>
      <c r="B1033" s="142" t="s">
        <v>1378</v>
      </c>
      <c r="C1033" s="142" t="s">
        <v>138</v>
      </c>
      <c r="D1033" s="143">
        <v>15</v>
      </c>
      <c r="E1033" s="143">
        <v>2</v>
      </c>
    </row>
    <row r="1034" spans="1:5">
      <c r="A1034" t="str">
        <f t="shared" si="16"/>
        <v>7601_3</v>
      </c>
      <c r="B1034" s="142" t="s">
        <v>1378</v>
      </c>
      <c r="C1034" s="142" t="s">
        <v>146</v>
      </c>
      <c r="D1034" s="143">
        <v>13</v>
      </c>
      <c r="E1034" s="143">
        <v>3</v>
      </c>
    </row>
    <row r="1035" spans="1:5">
      <c r="A1035" t="str">
        <f t="shared" si="16"/>
        <v>7601_4</v>
      </c>
      <c r="B1035" s="142" t="s">
        <v>1378</v>
      </c>
      <c r="C1035" s="142" t="s">
        <v>162</v>
      </c>
      <c r="D1035" s="143">
        <v>12</v>
      </c>
      <c r="E1035" s="143">
        <v>4</v>
      </c>
    </row>
    <row r="1036" spans="1:5">
      <c r="A1036" t="str">
        <f t="shared" si="16"/>
        <v>7601_5</v>
      </c>
      <c r="B1036" s="142" t="s">
        <v>1378</v>
      </c>
      <c r="C1036" s="142" t="s">
        <v>143</v>
      </c>
      <c r="D1036" s="143">
        <v>11</v>
      </c>
      <c r="E1036" s="143">
        <v>5</v>
      </c>
    </row>
    <row r="1037" spans="1:5">
      <c r="A1037" t="str">
        <f t="shared" si="16"/>
        <v>7602_1</v>
      </c>
      <c r="B1037" s="142" t="s">
        <v>1401</v>
      </c>
      <c r="C1037" s="142" t="s">
        <v>140</v>
      </c>
      <c r="D1037" s="143">
        <v>12</v>
      </c>
      <c r="E1037" s="143">
        <v>1</v>
      </c>
    </row>
    <row r="1038" spans="1:5">
      <c r="A1038" t="str">
        <f t="shared" si="16"/>
        <v>7602_2</v>
      </c>
      <c r="B1038" s="142" t="s">
        <v>1401</v>
      </c>
      <c r="C1038" s="142" t="s">
        <v>141</v>
      </c>
      <c r="D1038" s="143">
        <v>8</v>
      </c>
      <c r="E1038" s="143">
        <v>2</v>
      </c>
    </row>
    <row r="1039" spans="1:5">
      <c r="A1039" t="str">
        <f t="shared" si="16"/>
        <v>7602_3</v>
      </c>
      <c r="B1039" s="142" t="s">
        <v>1401</v>
      </c>
      <c r="C1039" s="142" t="s">
        <v>154</v>
      </c>
      <c r="D1039" s="143">
        <v>6</v>
      </c>
      <c r="E1039" s="143">
        <v>3</v>
      </c>
    </row>
    <row r="1040" spans="1:5">
      <c r="A1040" t="str">
        <f t="shared" si="16"/>
        <v>7602_4</v>
      </c>
      <c r="B1040" s="142" t="s">
        <v>1401</v>
      </c>
      <c r="C1040" s="142" t="s">
        <v>151</v>
      </c>
      <c r="D1040" s="143">
        <v>6</v>
      </c>
      <c r="E1040" s="143">
        <v>4</v>
      </c>
    </row>
    <row r="1041" spans="1:5">
      <c r="A1041" t="str">
        <f t="shared" si="16"/>
        <v>7602_5</v>
      </c>
      <c r="B1041" s="142" t="s">
        <v>1401</v>
      </c>
      <c r="C1041" s="142" t="s">
        <v>144</v>
      </c>
      <c r="D1041" s="143">
        <v>5</v>
      </c>
      <c r="E1041" s="143">
        <v>5</v>
      </c>
    </row>
    <row r="1042" spans="1:5">
      <c r="A1042" t="str">
        <f t="shared" si="16"/>
        <v>7603_1</v>
      </c>
      <c r="B1042" s="142" t="s">
        <v>1345</v>
      </c>
      <c r="C1042" s="142" t="s">
        <v>138</v>
      </c>
      <c r="D1042" s="143">
        <v>38</v>
      </c>
      <c r="E1042" s="143">
        <v>1</v>
      </c>
    </row>
    <row r="1043" spans="1:5">
      <c r="A1043" t="str">
        <f t="shared" si="16"/>
        <v>7603_2</v>
      </c>
      <c r="B1043" s="142" t="s">
        <v>1345</v>
      </c>
      <c r="C1043" s="142" t="s">
        <v>140</v>
      </c>
      <c r="D1043" s="143">
        <v>34</v>
      </c>
      <c r="E1043" s="143">
        <v>2</v>
      </c>
    </row>
    <row r="1044" spans="1:5">
      <c r="A1044" t="str">
        <f t="shared" si="16"/>
        <v>7603_3</v>
      </c>
      <c r="B1044" s="142" t="s">
        <v>1345</v>
      </c>
      <c r="C1044" s="142" t="s">
        <v>139</v>
      </c>
      <c r="D1044" s="143">
        <v>29</v>
      </c>
      <c r="E1044" s="143">
        <v>3</v>
      </c>
    </row>
    <row r="1045" spans="1:5">
      <c r="A1045" t="str">
        <f t="shared" si="16"/>
        <v>7603_4</v>
      </c>
      <c r="B1045" s="142" t="s">
        <v>1345</v>
      </c>
      <c r="C1045" s="142" t="s">
        <v>143</v>
      </c>
      <c r="D1045" s="143">
        <v>29</v>
      </c>
      <c r="E1045" s="143">
        <v>4</v>
      </c>
    </row>
    <row r="1046" spans="1:5">
      <c r="A1046" t="str">
        <f t="shared" si="16"/>
        <v>7603_5</v>
      </c>
      <c r="B1046" s="142" t="s">
        <v>1345</v>
      </c>
      <c r="C1046" s="142" t="s">
        <v>146</v>
      </c>
      <c r="D1046" s="143">
        <v>19</v>
      </c>
      <c r="E1046" s="143">
        <v>5</v>
      </c>
    </row>
    <row r="1047" spans="1:5">
      <c r="A1047" t="str">
        <f t="shared" si="16"/>
        <v>7604_1</v>
      </c>
      <c r="B1047" s="142" t="s">
        <v>1368</v>
      </c>
      <c r="C1047" s="142" t="s">
        <v>138</v>
      </c>
      <c r="D1047" s="143">
        <v>61</v>
      </c>
      <c r="E1047" s="143">
        <v>1</v>
      </c>
    </row>
    <row r="1048" spans="1:5">
      <c r="A1048" t="str">
        <f t="shared" si="16"/>
        <v>7604_2</v>
      </c>
      <c r="B1048" s="142" t="s">
        <v>1368</v>
      </c>
      <c r="C1048" s="142" t="s">
        <v>143</v>
      </c>
      <c r="D1048" s="143">
        <v>27</v>
      </c>
      <c r="E1048" s="143">
        <v>2</v>
      </c>
    </row>
    <row r="1049" spans="1:5">
      <c r="A1049" t="str">
        <f t="shared" si="16"/>
        <v>7604_3</v>
      </c>
      <c r="B1049" s="142" t="s">
        <v>1368</v>
      </c>
      <c r="C1049" s="142" t="s">
        <v>140</v>
      </c>
      <c r="D1049" s="143">
        <v>22</v>
      </c>
      <c r="E1049" s="143">
        <v>3</v>
      </c>
    </row>
    <row r="1050" spans="1:5">
      <c r="A1050" t="str">
        <f t="shared" si="16"/>
        <v>7604_4</v>
      </c>
      <c r="B1050" s="142" t="s">
        <v>1368</v>
      </c>
      <c r="C1050" s="142" t="s">
        <v>139</v>
      </c>
      <c r="D1050" s="143">
        <v>22</v>
      </c>
      <c r="E1050" s="143">
        <v>4</v>
      </c>
    </row>
    <row r="1051" spans="1:5">
      <c r="A1051" t="str">
        <f t="shared" si="16"/>
        <v>7604_5</v>
      </c>
      <c r="B1051" s="142" t="s">
        <v>1368</v>
      </c>
      <c r="C1051" s="142" t="s">
        <v>142</v>
      </c>
      <c r="D1051" s="143">
        <v>21</v>
      </c>
      <c r="E1051" s="143">
        <v>5</v>
      </c>
    </row>
    <row r="1052" spans="1:5">
      <c r="A1052" t="str">
        <f t="shared" si="16"/>
        <v>7605_1</v>
      </c>
      <c r="B1052" s="142" t="s">
        <v>1410</v>
      </c>
      <c r="C1052" s="142" t="s">
        <v>138</v>
      </c>
      <c r="D1052" s="143">
        <v>49</v>
      </c>
      <c r="E1052" s="143">
        <v>1</v>
      </c>
    </row>
    <row r="1053" spans="1:5">
      <c r="A1053" t="str">
        <f t="shared" si="16"/>
        <v>7605_2</v>
      </c>
      <c r="B1053" s="142" t="s">
        <v>1410</v>
      </c>
      <c r="C1053" s="142" t="s">
        <v>147</v>
      </c>
      <c r="D1053" s="143">
        <v>29</v>
      </c>
      <c r="E1053" s="143">
        <v>2</v>
      </c>
    </row>
    <row r="1054" spans="1:5">
      <c r="A1054" t="str">
        <f t="shared" si="16"/>
        <v>7605_3</v>
      </c>
      <c r="B1054" s="142" t="s">
        <v>1410</v>
      </c>
      <c r="C1054" s="142" t="s">
        <v>140</v>
      </c>
      <c r="D1054" s="143">
        <v>27</v>
      </c>
      <c r="E1054" s="143">
        <v>3</v>
      </c>
    </row>
    <row r="1055" spans="1:5">
      <c r="A1055" t="str">
        <f t="shared" si="16"/>
        <v>7605_4</v>
      </c>
      <c r="B1055" s="142" t="s">
        <v>1410</v>
      </c>
      <c r="C1055" s="142" t="s">
        <v>146</v>
      </c>
      <c r="D1055" s="143">
        <v>22</v>
      </c>
      <c r="E1055" s="143">
        <v>4</v>
      </c>
    </row>
    <row r="1056" spans="1:5">
      <c r="A1056" t="str">
        <f t="shared" si="16"/>
        <v>7605_5</v>
      </c>
      <c r="B1056" s="142" t="s">
        <v>1410</v>
      </c>
      <c r="C1056" s="142" t="s">
        <v>144</v>
      </c>
      <c r="D1056" s="143">
        <v>21</v>
      </c>
      <c r="E1056" s="143">
        <v>5</v>
      </c>
    </row>
    <row r="1057" spans="1:5">
      <c r="A1057" t="str">
        <f t="shared" si="16"/>
        <v>7606_1</v>
      </c>
      <c r="B1057" s="142" t="s">
        <v>1421</v>
      </c>
      <c r="C1057" s="142" t="s">
        <v>138</v>
      </c>
      <c r="D1057" s="143">
        <v>30</v>
      </c>
      <c r="E1057" s="143">
        <v>1</v>
      </c>
    </row>
    <row r="1058" spans="1:5">
      <c r="A1058" t="str">
        <f t="shared" si="16"/>
        <v>7606_2</v>
      </c>
      <c r="B1058" s="142" t="s">
        <v>1421</v>
      </c>
      <c r="C1058" s="142" t="s">
        <v>144</v>
      </c>
      <c r="D1058" s="143">
        <v>17</v>
      </c>
      <c r="E1058" s="143">
        <v>2</v>
      </c>
    </row>
    <row r="1059" spans="1:5">
      <c r="A1059" t="str">
        <f t="shared" si="16"/>
        <v>7606_3</v>
      </c>
      <c r="B1059" s="142" t="s">
        <v>1421</v>
      </c>
      <c r="C1059" s="142" t="s">
        <v>139</v>
      </c>
      <c r="D1059" s="143">
        <v>16</v>
      </c>
      <c r="E1059" s="143">
        <v>3</v>
      </c>
    </row>
    <row r="1060" spans="1:5">
      <c r="A1060" t="str">
        <f t="shared" si="16"/>
        <v>7606_4</v>
      </c>
      <c r="B1060" s="142" t="s">
        <v>1421</v>
      </c>
      <c r="C1060" s="142" t="s">
        <v>146</v>
      </c>
      <c r="D1060" s="143">
        <v>14</v>
      </c>
      <c r="E1060" s="143">
        <v>4</v>
      </c>
    </row>
    <row r="1061" spans="1:5">
      <c r="A1061" t="str">
        <f t="shared" si="16"/>
        <v>7606_5</v>
      </c>
      <c r="B1061" s="142" t="s">
        <v>1421</v>
      </c>
      <c r="C1061" s="142" t="s">
        <v>143</v>
      </c>
      <c r="D1061" s="143">
        <v>13</v>
      </c>
      <c r="E1061" s="143">
        <v>5</v>
      </c>
    </row>
    <row r="1062" spans="1:5">
      <c r="A1062" t="str">
        <f t="shared" si="16"/>
        <v>7607_1</v>
      </c>
      <c r="B1062" s="142" t="s">
        <v>1405</v>
      </c>
      <c r="C1062" s="142" t="s">
        <v>138</v>
      </c>
      <c r="D1062" s="143">
        <v>7</v>
      </c>
      <c r="E1062" s="143">
        <v>1</v>
      </c>
    </row>
    <row r="1063" spans="1:5">
      <c r="A1063" t="str">
        <f t="shared" si="16"/>
        <v>7607_2</v>
      </c>
      <c r="B1063" s="142" t="s">
        <v>1405</v>
      </c>
      <c r="C1063" s="142" t="s">
        <v>148</v>
      </c>
      <c r="D1063" s="143">
        <v>7</v>
      </c>
      <c r="E1063" s="143">
        <v>2</v>
      </c>
    </row>
    <row r="1064" spans="1:5">
      <c r="A1064" t="str">
        <f t="shared" si="16"/>
        <v>7607_3</v>
      </c>
      <c r="B1064" s="142" t="s">
        <v>1405</v>
      </c>
      <c r="C1064" s="142" t="s">
        <v>146</v>
      </c>
      <c r="D1064" s="143">
        <v>4</v>
      </c>
      <c r="E1064" s="143">
        <v>3</v>
      </c>
    </row>
    <row r="1065" spans="1:5">
      <c r="A1065" t="str">
        <f t="shared" si="16"/>
        <v>7607_4</v>
      </c>
      <c r="B1065" s="142" t="s">
        <v>1405</v>
      </c>
      <c r="C1065" s="142" t="s">
        <v>144</v>
      </c>
      <c r="D1065" s="143">
        <v>4</v>
      </c>
      <c r="E1065" s="143">
        <v>4</v>
      </c>
    </row>
    <row r="1066" spans="1:5">
      <c r="A1066" t="str">
        <f t="shared" si="16"/>
        <v>7607_5</v>
      </c>
      <c r="B1066" s="142" t="s">
        <v>1405</v>
      </c>
      <c r="C1066" s="142" t="s">
        <v>140</v>
      </c>
      <c r="D1066" s="143">
        <v>4</v>
      </c>
      <c r="E1066" s="143">
        <v>5</v>
      </c>
    </row>
    <row r="1067" spans="1:5">
      <c r="A1067" t="str">
        <f t="shared" si="16"/>
        <v>7608_1</v>
      </c>
      <c r="B1067" s="142" t="s">
        <v>1406</v>
      </c>
      <c r="C1067" s="142" t="s">
        <v>138</v>
      </c>
      <c r="D1067" s="143">
        <v>18</v>
      </c>
      <c r="E1067" s="143">
        <v>1</v>
      </c>
    </row>
    <row r="1068" spans="1:5">
      <c r="A1068" t="str">
        <f t="shared" si="16"/>
        <v>7608_2</v>
      </c>
      <c r="B1068" s="142" t="s">
        <v>1406</v>
      </c>
      <c r="C1068" s="142" t="s">
        <v>146</v>
      </c>
      <c r="D1068" s="143">
        <v>15</v>
      </c>
      <c r="E1068" s="143">
        <v>2</v>
      </c>
    </row>
    <row r="1069" spans="1:5">
      <c r="A1069" t="str">
        <f t="shared" si="16"/>
        <v>7608_3</v>
      </c>
      <c r="B1069" s="142" t="s">
        <v>1406</v>
      </c>
      <c r="C1069" s="142" t="s">
        <v>139</v>
      </c>
      <c r="D1069" s="143">
        <v>15</v>
      </c>
      <c r="E1069" s="143">
        <v>3</v>
      </c>
    </row>
    <row r="1070" spans="1:5">
      <c r="A1070" t="str">
        <f t="shared" si="16"/>
        <v>7608_4</v>
      </c>
      <c r="B1070" s="142" t="s">
        <v>1406</v>
      </c>
      <c r="C1070" s="142" t="s">
        <v>140</v>
      </c>
      <c r="D1070" s="143">
        <v>9</v>
      </c>
      <c r="E1070" s="143">
        <v>4</v>
      </c>
    </row>
    <row r="1071" spans="1:5">
      <c r="A1071" t="str">
        <f t="shared" si="16"/>
        <v>7608_5</v>
      </c>
      <c r="B1071" s="142" t="s">
        <v>1406</v>
      </c>
      <c r="C1071" s="142" t="s">
        <v>145</v>
      </c>
      <c r="D1071" s="143">
        <v>9</v>
      </c>
      <c r="E1071" s="143">
        <v>5</v>
      </c>
    </row>
    <row r="1072" spans="1:5">
      <c r="A1072" t="str">
        <f t="shared" si="16"/>
        <v>7609_1</v>
      </c>
      <c r="B1072" s="142" t="s">
        <v>1393</v>
      </c>
      <c r="C1072" s="142" t="s">
        <v>138</v>
      </c>
      <c r="D1072" s="143">
        <v>77</v>
      </c>
      <c r="E1072" s="143">
        <v>1</v>
      </c>
    </row>
    <row r="1073" spans="1:5">
      <c r="A1073" t="str">
        <f t="shared" si="16"/>
        <v>7609_2</v>
      </c>
      <c r="B1073" s="142" t="s">
        <v>1393</v>
      </c>
      <c r="C1073" s="142" t="s">
        <v>147</v>
      </c>
      <c r="D1073" s="143">
        <v>33</v>
      </c>
      <c r="E1073" s="143">
        <v>2</v>
      </c>
    </row>
    <row r="1074" spans="1:5">
      <c r="A1074" t="str">
        <f t="shared" si="16"/>
        <v>7609_3</v>
      </c>
      <c r="B1074" s="142" t="s">
        <v>1393</v>
      </c>
      <c r="C1074" s="142" t="s">
        <v>146</v>
      </c>
      <c r="D1074" s="143">
        <v>32</v>
      </c>
      <c r="E1074" s="143">
        <v>3</v>
      </c>
    </row>
    <row r="1075" spans="1:5">
      <c r="A1075" t="str">
        <f t="shared" si="16"/>
        <v>7609_4</v>
      </c>
      <c r="B1075" s="142" t="s">
        <v>1393</v>
      </c>
      <c r="C1075" s="142" t="s">
        <v>144</v>
      </c>
      <c r="D1075" s="143">
        <v>28</v>
      </c>
      <c r="E1075" s="143">
        <v>4</v>
      </c>
    </row>
    <row r="1076" spans="1:5">
      <c r="A1076" t="str">
        <f t="shared" si="16"/>
        <v>7609_5</v>
      </c>
      <c r="B1076" s="142" t="s">
        <v>1393</v>
      </c>
      <c r="C1076" s="142" t="s">
        <v>140</v>
      </c>
      <c r="D1076" s="143">
        <v>25</v>
      </c>
      <c r="E1076" s="143">
        <v>5</v>
      </c>
    </row>
    <row r="1077" spans="1:5">
      <c r="A1077" t="str">
        <f t="shared" si="16"/>
        <v>7610_1</v>
      </c>
      <c r="B1077" s="142" t="s">
        <v>1310</v>
      </c>
      <c r="C1077" s="142" t="s">
        <v>138</v>
      </c>
      <c r="D1077" s="143">
        <v>24</v>
      </c>
      <c r="E1077" s="143">
        <v>1</v>
      </c>
    </row>
    <row r="1078" spans="1:5">
      <c r="A1078" t="str">
        <f t="shared" si="16"/>
        <v>7610_2</v>
      </c>
      <c r="B1078" s="142" t="s">
        <v>1310</v>
      </c>
      <c r="C1078" s="142" t="s">
        <v>139</v>
      </c>
      <c r="D1078" s="143">
        <v>12</v>
      </c>
      <c r="E1078" s="143">
        <v>2</v>
      </c>
    </row>
    <row r="1079" spans="1:5">
      <c r="A1079" t="str">
        <f t="shared" si="16"/>
        <v>7610_3</v>
      </c>
      <c r="B1079" s="142" t="s">
        <v>1310</v>
      </c>
      <c r="C1079" s="142" t="s">
        <v>140</v>
      </c>
      <c r="D1079" s="143">
        <v>11</v>
      </c>
      <c r="E1079" s="143">
        <v>3</v>
      </c>
    </row>
    <row r="1080" spans="1:5">
      <c r="A1080" t="str">
        <f t="shared" si="16"/>
        <v>7610_4</v>
      </c>
      <c r="B1080" s="142" t="s">
        <v>1310</v>
      </c>
      <c r="C1080" s="142" t="s">
        <v>146</v>
      </c>
      <c r="D1080" s="143">
        <v>8</v>
      </c>
      <c r="E1080" s="143">
        <v>4</v>
      </c>
    </row>
    <row r="1081" spans="1:5">
      <c r="A1081" t="str">
        <f t="shared" si="16"/>
        <v>7610_5</v>
      </c>
      <c r="B1081" s="142" t="s">
        <v>1310</v>
      </c>
      <c r="C1081" s="142" t="s">
        <v>162</v>
      </c>
      <c r="D1081" s="143">
        <v>7</v>
      </c>
      <c r="E1081" s="143">
        <v>5</v>
      </c>
    </row>
    <row r="1082" spans="1:5">
      <c r="A1082" t="str">
        <f t="shared" si="16"/>
        <v>7611_1</v>
      </c>
      <c r="B1082" s="142" t="s">
        <v>1400</v>
      </c>
      <c r="C1082" s="142" t="s">
        <v>138</v>
      </c>
      <c r="D1082" s="143">
        <v>38</v>
      </c>
      <c r="E1082" s="143">
        <v>1</v>
      </c>
    </row>
    <row r="1083" spans="1:5">
      <c r="A1083" t="str">
        <f t="shared" si="16"/>
        <v>7611_2</v>
      </c>
      <c r="B1083" s="142" t="s">
        <v>1400</v>
      </c>
      <c r="C1083" s="142" t="s">
        <v>148</v>
      </c>
      <c r="D1083" s="143">
        <v>21</v>
      </c>
      <c r="E1083" s="143">
        <v>2</v>
      </c>
    </row>
    <row r="1084" spans="1:5">
      <c r="A1084" t="str">
        <f t="shared" si="16"/>
        <v>7611_3</v>
      </c>
      <c r="B1084" s="142" t="s">
        <v>1400</v>
      </c>
      <c r="C1084" s="142" t="s">
        <v>139</v>
      </c>
      <c r="D1084" s="143">
        <v>19</v>
      </c>
      <c r="E1084" s="143">
        <v>3</v>
      </c>
    </row>
    <row r="1085" spans="1:5">
      <c r="A1085" t="str">
        <f t="shared" si="16"/>
        <v>7611_4</v>
      </c>
      <c r="B1085" s="142" t="s">
        <v>1400</v>
      </c>
      <c r="C1085" s="142" t="s">
        <v>146</v>
      </c>
      <c r="D1085" s="143">
        <v>18</v>
      </c>
      <c r="E1085" s="143">
        <v>4</v>
      </c>
    </row>
    <row r="1086" spans="1:5">
      <c r="A1086" t="str">
        <f t="shared" si="16"/>
        <v>7611_5</v>
      </c>
      <c r="B1086" s="142" t="s">
        <v>1400</v>
      </c>
      <c r="C1086" s="142" t="s">
        <v>140</v>
      </c>
      <c r="D1086" s="143">
        <v>18</v>
      </c>
      <c r="E1086" s="143">
        <v>5</v>
      </c>
    </row>
    <row r="1087" spans="1:5">
      <c r="A1087" t="str">
        <f t="shared" si="16"/>
        <v>7612_1</v>
      </c>
      <c r="B1087" s="142" t="s">
        <v>1308</v>
      </c>
      <c r="C1087" s="142" t="s">
        <v>146</v>
      </c>
      <c r="D1087" s="143">
        <v>27</v>
      </c>
      <c r="E1087" s="143">
        <v>1</v>
      </c>
    </row>
    <row r="1088" spans="1:5">
      <c r="A1088" t="str">
        <f t="shared" si="16"/>
        <v>7612_2</v>
      </c>
      <c r="B1088" s="142" t="s">
        <v>1308</v>
      </c>
      <c r="C1088" s="142" t="s">
        <v>140</v>
      </c>
      <c r="D1088" s="143">
        <v>21</v>
      </c>
      <c r="E1088" s="143">
        <v>2</v>
      </c>
    </row>
    <row r="1089" spans="1:5">
      <c r="A1089" t="str">
        <f t="shared" si="16"/>
        <v>7612_3</v>
      </c>
      <c r="B1089" s="142" t="s">
        <v>1308</v>
      </c>
      <c r="C1089" s="142" t="s">
        <v>139</v>
      </c>
      <c r="D1089" s="143">
        <v>18</v>
      </c>
      <c r="E1089" s="143">
        <v>3</v>
      </c>
    </row>
    <row r="1090" spans="1:5">
      <c r="A1090" t="str">
        <f t="shared" si="16"/>
        <v>7612_4</v>
      </c>
      <c r="B1090" s="142" t="s">
        <v>1308</v>
      </c>
      <c r="C1090" s="142" t="s">
        <v>138</v>
      </c>
      <c r="D1090" s="143">
        <v>16</v>
      </c>
      <c r="E1090" s="143">
        <v>4</v>
      </c>
    </row>
    <row r="1091" spans="1:5">
      <c r="A1091" t="str">
        <f t="shared" ref="A1091:A1154" si="17">B1091&amp;"_"&amp;E1091</f>
        <v>7612_5</v>
      </c>
      <c r="B1091" s="142" t="s">
        <v>1308</v>
      </c>
      <c r="C1091" s="142" t="s">
        <v>162</v>
      </c>
      <c r="D1091" s="143">
        <v>13</v>
      </c>
      <c r="E1091" s="143">
        <v>5</v>
      </c>
    </row>
    <row r="1092" spans="1:5">
      <c r="A1092" t="str">
        <f t="shared" si="17"/>
        <v>7613_1</v>
      </c>
      <c r="B1092" s="142" t="s">
        <v>1413</v>
      </c>
      <c r="C1092" s="142" t="s">
        <v>138</v>
      </c>
      <c r="D1092" s="143">
        <v>47</v>
      </c>
      <c r="E1092" s="143">
        <v>1</v>
      </c>
    </row>
    <row r="1093" spans="1:5">
      <c r="A1093" t="str">
        <f t="shared" si="17"/>
        <v>7613_2</v>
      </c>
      <c r="B1093" s="142" t="s">
        <v>1413</v>
      </c>
      <c r="C1093" s="142" t="s">
        <v>144</v>
      </c>
      <c r="D1093" s="143">
        <v>26</v>
      </c>
      <c r="E1093" s="143">
        <v>2</v>
      </c>
    </row>
    <row r="1094" spans="1:5">
      <c r="A1094" t="str">
        <f t="shared" si="17"/>
        <v>7613_3</v>
      </c>
      <c r="B1094" s="142" t="s">
        <v>1413</v>
      </c>
      <c r="C1094" s="142" t="s">
        <v>141</v>
      </c>
      <c r="D1094" s="143">
        <v>26</v>
      </c>
      <c r="E1094" s="143">
        <v>3</v>
      </c>
    </row>
    <row r="1095" spans="1:5">
      <c r="A1095" t="str">
        <f t="shared" si="17"/>
        <v>7613_4</v>
      </c>
      <c r="B1095" s="142" t="s">
        <v>1413</v>
      </c>
      <c r="C1095" s="142" t="s">
        <v>139</v>
      </c>
      <c r="D1095" s="143">
        <v>23</v>
      </c>
      <c r="E1095" s="143">
        <v>4</v>
      </c>
    </row>
    <row r="1096" spans="1:5">
      <c r="A1096" t="str">
        <f t="shared" si="17"/>
        <v>7613_5</v>
      </c>
      <c r="B1096" s="142" t="s">
        <v>1413</v>
      </c>
      <c r="C1096" s="142" t="s">
        <v>147</v>
      </c>
      <c r="D1096" s="143">
        <v>22</v>
      </c>
      <c r="E1096" s="143">
        <v>5</v>
      </c>
    </row>
    <row r="1097" spans="1:5">
      <c r="A1097" t="str">
        <f t="shared" si="17"/>
        <v>7615_1</v>
      </c>
      <c r="B1097" s="142" t="s">
        <v>1337</v>
      </c>
      <c r="C1097" s="142" t="s">
        <v>138</v>
      </c>
      <c r="D1097" s="143">
        <v>23</v>
      </c>
      <c r="E1097" s="143">
        <v>1</v>
      </c>
    </row>
    <row r="1098" spans="1:5">
      <c r="A1098" t="str">
        <f t="shared" si="17"/>
        <v>7615_2</v>
      </c>
      <c r="B1098" s="142" t="s">
        <v>1337</v>
      </c>
      <c r="C1098" s="142" t="s">
        <v>143</v>
      </c>
      <c r="D1098" s="143">
        <v>16</v>
      </c>
      <c r="E1098" s="143">
        <v>2</v>
      </c>
    </row>
    <row r="1099" spans="1:5">
      <c r="A1099" t="str">
        <f t="shared" si="17"/>
        <v>7615_3</v>
      </c>
      <c r="B1099" s="142" t="s">
        <v>1337</v>
      </c>
      <c r="C1099" s="142" t="s">
        <v>147</v>
      </c>
      <c r="D1099" s="143">
        <v>13</v>
      </c>
      <c r="E1099" s="143">
        <v>3</v>
      </c>
    </row>
    <row r="1100" spans="1:5">
      <c r="A1100" t="str">
        <f t="shared" si="17"/>
        <v>7615_4</v>
      </c>
      <c r="B1100" s="142" t="s">
        <v>1337</v>
      </c>
      <c r="C1100" s="142" t="s">
        <v>139</v>
      </c>
      <c r="D1100" s="143">
        <v>12</v>
      </c>
      <c r="E1100" s="143">
        <v>4</v>
      </c>
    </row>
    <row r="1101" spans="1:5">
      <c r="A1101" t="str">
        <f t="shared" si="17"/>
        <v>7615_5</v>
      </c>
      <c r="B1101" s="142" t="s">
        <v>1337</v>
      </c>
      <c r="C1101" s="142" t="s">
        <v>140</v>
      </c>
      <c r="D1101" s="143">
        <v>11</v>
      </c>
      <c r="E1101" s="143">
        <v>5</v>
      </c>
    </row>
    <row r="1102" spans="1:5">
      <c r="A1102" t="str">
        <f t="shared" si="17"/>
        <v>7616_1</v>
      </c>
      <c r="B1102" s="142" t="s">
        <v>1420</v>
      </c>
      <c r="C1102" s="142" t="s">
        <v>138</v>
      </c>
      <c r="D1102" s="143">
        <v>25</v>
      </c>
      <c r="E1102" s="143">
        <v>1</v>
      </c>
    </row>
    <row r="1103" spans="1:5">
      <c r="A1103" t="str">
        <f t="shared" si="17"/>
        <v>7616_2</v>
      </c>
      <c r="B1103" s="142" t="s">
        <v>1420</v>
      </c>
      <c r="C1103" s="142" t="s">
        <v>140</v>
      </c>
      <c r="D1103" s="143">
        <v>14</v>
      </c>
      <c r="E1103" s="143">
        <v>2</v>
      </c>
    </row>
    <row r="1104" spans="1:5">
      <c r="A1104" t="str">
        <f t="shared" si="17"/>
        <v>7616_3</v>
      </c>
      <c r="B1104" s="142" t="s">
        <v>1420</v>
      </c>
      <c r="C1104" s="142" t="s">
        <v>143</v>
      </c>
      <c r="D1104" s="143">
        <v>13</v>
      </c>
      <c r="E1104" s="143">
        <v>3</v>
      </c>
    </row>
    <row r="1105" spans="1:5">
      <c r="A1105" t="str">
        <f t="shared" si="17"/>
        <v>7616_4</v>
      </c>
      <c r="B1105" s="142" t="s">
        <v>1420</v>
      </c>
      <c r="C1105" s="142" t="s">
        <v>139</v>
      </c>
      <c r="D1105" s="143">
        <v>12</v>
      </c>
      <c r="E1105" s="143">
        <v>4</v>
      </c>
    </row>
    <row r="1106" spans="1:5">
      <c r="A1106" t="str">
        <f t="shared" si="17"/>
        <v>7616_5</v>
      </c>
      <c r="B1106" s="142" t="s">
        <v>1420</v>
      </c>
      <c r="C1106" s="142" t="s">
        <v>149</v>
      </c>
      <c r="D1106" s="143">
        <v>9</v>
      </c>
      <c r="E1106" s="143">
        <v>5</v>
      </c>
    </row>
    <row r="1107" spans="1:5">
      <c r="A1107" t="str">
        <f t="shared" si="17"/>
        <v>7619_1</v>
      </c>
      <c r="B1107" s="142" t="s">
        <v>1402</v>
      </c>
      <c r="C1107" s="142" t="s">
        <v>265</v>
      </c>
      <c r="D1107" s="143">
        <v>2</v>
      </c>
      <c r="E1107" s="143">
        <v>1</v>
      </c>
    </row>
    <row r="1108" spans="1:5">
      <c r="A1108" t="str">
        <f t="shared" si="17"/>
        <v>7619_2</v>
      </c>
      <c r="B1108" s="142" t="s">
        <v>1402</v>
      </c>
      <c r="C1108" s="142" t="s">
        <v>139</v>
      </c>
      <c r="D1108" s="143">
        <v>2</v>
      </c>
      <c r="E1108" s="143">
        <v>2</v>
      </c>
    </row>
    <row r="1109" spans="1:5">
      <c r="A1109" t="str">
        <f t="shared" si="17"/>
        <v>7619_3</v>
      </c>
      <c r="B1109" s="142" t="s">
        <v>1402</v>
      </c>
      <c r="C1109" s="142" t="s">
        <v>302</v>
      </c>
      <c r="D1109" s="143">
        <v>1</v>
      </c>
      <c r="E1109" s="143">
        <v>3</v>
      </c>
    </row>
    <row r="1110" spans="1:5">
      <c r="A1110" t="str">
        <f t="shared" si="17"/>
        <v>7619_4</v>
      </c>
      <c r="B1110" s="142" t="s">
        <v>1402</v>
      </c>
      <c r="C1110" s="142" t="s">
        <v>232</v>
      </c>
      <c r="D1110" s="143">
        <v>1</v>
      </c>
      <c r="E1110" s="143">
        <v>4</v>
      </c>
    </row>
    <row r="1111" spans="1:5">
      <c r="A1111" t="str">
        <f t="shared" si="17"/>
        <v>7619_5</v>
      </c>
      <c r="B1111" s="142" t="s">
        <v>1402</v>
      </c>
      <c r="C1111" s="142" t="s">
        <v>185</v>
      </c>
      <c r="D1111" s="143">
        <v>1</v>
      </c>
      <c r="E1111" s="143">
        <v>5</v>
      </c>
    </row>
    <row r="1112" spans="1:5">
      <c r="A1112" t="str">
        <f t="shared" si="17"/>
        <v>7620_1</v>
      </c>
      <c r="B1112" s="142" t="s">
        <v>1407</v>
      </c>
      <c r="C1112" s="142" t="s">
        <v>139</v>
      </c>
      <c r="D1112" s="143">
        <v>15</v>
      </c>
      <c r="E1112" s="143">
        <v>1</v>
      </c>
    </row>
    <row r="1113" spans="1:5">
      <c r="A1113" t="str">
        <f t="shared" si="17"/>
        <v>7620_2</v>
      </c>
      <c r="B1113" s="142" t="s">
        <v>1407</v>
      </c>
      <c r="C1113" s="142" t="s">
        <v>146</v>
      </c>
      <c r="D1113" s="143">
        <v>14</v>
      </c>
      <c r="E1113" s="143">
        <v>2</v>
      </c>
    </row>
    <row r="1114" spans="1:5">
      <c r="A1114" t="str">
        <f t="shared" si="17"/>
        <v>7620_3</v>
      </c>
      <c r="B1114" s="142" t="s">
        <v>1407</v>
      </c>
      <c r="C1114" s="142" t="s">
        <v>138</v>
      </c>
      <c r="D1114" s="143">
        <v>12</v>
      </c>
      <c r="E1114" s="143">
        <v>3</v>
      </c>
    </row>
    <row r="1115" spans="1:5">
      <c r="A1115" t="str">
        <f t="shared" si="17"/>
        <v>7620_4</v>
      </c>
      <c r="B1115" s="142" t="s">
        <v>1407</v>
      </c>
      <c r="C1115" s="142" t="s">
        <v>144</v>
      </c>
      <c r="D1115" s="143">
        <v>9</v>
      </c>
      <c r="E1115" s="143">
        <v>4</v>
      </c>
    </row>
    <row r="1116" spans="1:5">
      <c r="A1116" t="str">
        <f t="shared" si="17"/>
        <v>7620_5</v>
      </c>
      <c r="B1116" s="142" t="s">
        <v>1407</v>
      </c>
      <c r="C1116" s="142" t="s">
        <v>141</v>
      </c>
      <c r="D1116" s="143">
        <v>6</v>
      </c>
      <c r="E1116" s="143">
        <v>5</v>
      </c>
    </row>
    <row r="1117" spans="1:5">
      <c r="A1117" t="str">
        <f t="shared" si="17"/>
        <v>7621_1</v>
      </c>
      <c r="B1117" s="142" t="s">
        <v>1417</v>
      </c>
      <c r="C1117" s="142" t="s">
        <v>139</v>
      </c>
      <c r="D1117" s="143">
        <v>8</v>
      </c>
      <c r="E1117" s="143">
        <v>1</v>
      </c>
    </row>
    <row r="1118" spans="1:5">
      <c r="A1118" t="str">
        <f t="shared" si="17"/>
        <v>7621_2</v>
      </c>
      <c r="B1118" s="142" t="s">
        <v>1417</v>
      </c>
      <c r="C1118" s="142" t="s">
        <v>138</v>
      </c>
      <c r="D1118" s="143">
        <v>6</v>
      </c>
      <c r="E1118" s="143">
        <v>2</v>
      </c>
    </row>
    <row r="1119" spans="1:5">
      <c r="A1119" t="str">
        <f t="shared" si="17"/>
        <v>7621_3</v>
      </c>
      <c r="B1119" s="142" t="s">
        <v>1417</v>
      </c>
      <c r="C1119" s="142" t="s">
        <v>146</v>
      </c>
      <c r="D1119" s="143">
        <v>5</v>
      </c>
      <c r="E1119" s="143">
        <v>3</v>
      </c>
    </row>
    <row r="1120" spans="1:5">
      <c r="A1120" t="str">
        <f t="shared" si="17"/>
        <v>7621_4</v>
      </c>
      <c r="B1120" s="142" t="s">
        <v>1417</v>
      </c>
      <c r="C1120" s="142" t="s">
        <v>158</v>
      </c>
      <c r="D1120" s="143">
        <v>5</v>
      </c>
      <c r="E1120" s="143">
        <v>4</v>
      </c>
    </row>
    <row r="1121" spans="1:5">
      <c r="A1121" t="str">
        <f t="shared" si="17"/>
        <v>7621_5</v>
      </c>
      <c r="B1121" s="142" t="s">
        <v>1417</v>
      </c>
      <c r="C1121" s="142" t="s">
        <v>156</v>
      </c>
      <c r="D1121" s="143">
        <v>4</v>
      </c>
      <c r="E1121" s="143">
        <v>5</v>
      </c>
    </row>
    <row r="1122" spans="1:5">
      <c r="A1122" t="str">
        <f t="shared" si="17"/>
        <v>7622_1</v>
      </c>
      <c r="B1122" s="142" t="s">
        <v>1418</v>
      </c>
      <c r="C1122" s="142" t="s">
        <v>138</v>
      </c>
      <c r="D1122" s="143">
        <v>28</v>
      </c>
      <c r="E1122" s="143">
        <v>1</v>
      </c>
    </row>
    <row r="1123" spans="1:5">
      <c r="A1123" t="str">
        <f t="shared" si="17"/>
        <v>7622_2</v>
      </c>
      <c r="B1123" s="142" t="s">
        <v>1418</v>
      </c>
      <c r="C1123" s="142" t="s">
        <v>139</v>
      </c>
      <c r="D1123" s="143">
        <v>15</v>
      </c>
      <c r="E1123" s="143">
        <v>2</v>
      </c>
    </row>
    <row r="1124" spans="1:5">
      <c r="A1124" t="str">
        <f t="shared" si="17"/>
        <v>7622_3</v>
      </c>
      <c r="B1124" s="142" t="s">
        <v>1418</v>
      </c>
      <c r="C1124" s="142" t="s">
        <v>140</v>
      </c>
      <c r="D1124" s="143">
        <v>14</v>
      </c>
      <c r="E1124" s="143">
        <v>3</v>
      </c>
    </row>
    <row r="1125" spans="1:5">
      <c r="A1125" t="str">
        <f t="shared" si="17"/>
        <v>7622_4</v>
      </c>
      <c r="B1125" s="142" t="s">
        <v>1418</v>
      </c>
      <c r="C1125" s="142" t="s">
        <v>147</v>
      </c>
      <c r="D1125" s="143">
        <v>12</v>
      </c>
      <c r="E1125" s="143">
        <v>4</v>
      </c>
    </row>
    <row r="1126" spans="1:5">
      <c r="A1126" t="str">
        <f t="shared" si="17"/>
        <v>7622_5</v>
      </c>
      <c r="B1126" s="142" t="s">
        <v>1418</v>
      </c>
      <c r="C1126" s="142" t="s">
        <v>142</v>
      </c>
      <c r="D1126" s="143">
        <v>12</v>
      </c>
      <c r="E1126" s="143">
        <v>5</v>
      </c>
    </row>
    <row r="1127" spans="1:5">
      <c r="A1127" t="str">
        <f t="shared" si="17"/>
        <v>7623_1</v>
      </c>
      <c r="B1127" s="142" t="s">
        <v>1408</v>
      </c>
      <c r="C1127" s="142" t="s">
        <v>139</v>
      </c>
      <c r="D1127" s="143">
        <v>14</v>
      </c>
      <c r="E1127" s="143">
        <v>1</v>
      </c>
    </row>
    <row r="1128" spans="1:5">
      <c r="A1128" t="str">
        <f t="shared" si="17"/>
        <v>7623_2</v>
      </c>
      <c r="B1128" s="142" t="s">
        <v>1408</v>
      </c>
      <c r="C1128" s="142" t="s">
        <v>138</v>
      </c>
      <c r="D1128" s="143">
        <v>14</v>
      </c>
      <c r="E1128" s="143">
        <v>2</v>
      </c>
    </row>
    <row r="1129" spans="1:5">
      <c r="A1129" t="str">
        <f t="shared" si="17"/>
        <v>7623_3</v>
      </c>
      <c r="B1129" s="142" t="s">
        <v>1408</v>
      </c>
      <c r="C1129" s="142" t="s">
        <v>156</v>
      </c>
      <c r="D1129" s="143">
        <v>10</v>
      </c>
      <c r="E1129" s="143">
        <v>3</v>
      </c>
    </row>
    <row r="1130" spans="1:5">
      <c r="A1130" t="str">
        <f t="shared" si="17"/>
        <v>7623_4</v>
      </c>
      <c r="B1130" s="142" t="s">
        <v>1408</v>
      </c>
      <c r="C1130" s="142" t="s">
        <v>146</v>
      </c>
      <c r="D1130" s="143">
        <v>8</v>
      </c>
      <c r="E1130" s="143">
        <v>4</v>
      </c>
    </row>
    <row r="1131" spans="1:5">
      <c r="A1131" t="str">
        <f t="shared" si="17"/>
        <v>7623_5</v>
      </c>
      <c r="B1131" s="142" t="s">
        <v>1408</v>
      </c>
      <c r="C1131" s="142" t="s">
        <v>140</v>
      </c>
      <c r="D1131" s="143">
        <v>8</v>
      </c>
      <c r="E1131" s="143">
        <v>5</v>
      </c>
    </row>
    <row r="1132" spans="1:5">
      <c r="A1132" t="str">
        <f t="shared" si="17"/>
        <v>7624_1</v>
      </c>
      <c r="B1132" s="142" t="s">
        <v>1415</v>
      </c>
      <c r="C1132" s="142" t="s">
        <v>138</v>
      </c>
      <c r="D1132" s="143">
        <v>37</v>
      </c>
      <c r="E1132" s="143">
        <v>1</v>
      </c>
    </row>
    <row r="1133" spans="1:5">
      <c r="A1133" t="str">
        <f t="shared" si="17"/>
        <v>7624_2</v>
      </c>
      <c r="B1133" s="142" t="s">
        <v>1415</v>
      </c>
      <c r="C1133" s="142" t="s">
        <v>140</v>
      </c>
      <c r="D1133" s="143">
        <v>15</v>
      </c>
      <c r="E1133" s="143">
        <v>2</v>
      </c>
    </row>
    <row r="1134" spans="1:5">
      <c r="A1134" t="str">
        <f t="shared" si="17"/>
        <v>7624_3</v>
      </c>
      <c r="B1134" s="142" t="s">
        <v>1415</v>
      </c>
      <c r="C1134" s="142" t="s">
        <v>141</v>
      </c>
      <c r="D1134" s="143">
        <v>12</v>
      </c>
      <c r="E1134" s="143">
        <v>3</v>
      </c>
    </row>
    <row r="1135" spans="1:5">
      <c r="A1135" t="str">
        <f t="shared" si="17"/>
        <v>7624_4</v>
      </c>
      <c r="B1135" s="142" t="s">
        <v>1415</v>
      </c>
      <c r="C1135" s="142" t="s">
        <v>147</v>
      </c>
      <c r="D1135" s="143">
        <v>12</v>
      </c>
      <c r="E1135" s="143">
        <v>4</v>
      </c>
    </row>
    <row r="1136" spans="1:5">
      <c r="A1136" t="str">
        <f t="shared" si="17"/>
        <v>7624_5</v>
      </c>
      <c r="B1136" s="142" t="s">
        <v>1415</v>
      </c>
      <c r="C1136" s="142" t="s">
        <v>142</v>
      </c>
      <c r="D1136" s="143">
        <v>11</v>
      </c>
      <c r="E1136" s="143">
        <v>5</v>
      </c>
    </row>
    <row r="1137" spans="1:5">
      <c r="A1137" t="str">
        <f t="shared" si="17"/>
        <v>7625_1</v>
      </c>
      <c r="B1137" s="142" t="s">
        <v>1404</v>
      </c>
      <c r="C1137" s="142" t="s">
        <v>146</v>
      </c>
      <c r="D1137" s="143">
        <v>14</v>
      </c>
      <c r="E1137" s="143">
        <v>1</v>
      </c>
    </row>
    <row r="1138" spans="1:5">
      <c r="A1138" t="str">
        <f t="shared" si="17"/>
        <v>7625_2</v>
      </c>
      <c r="B1138" s="142" t="s">
        <v>1404</v>
      </c>
      <c r="C1138" s="142" t="s">
        <v>139</v>
      </c>
      <c r="D1138" s="143">
        <v>11</v>
      </c>
      <c r="E1138" s="143">
        <v>2</v>
      </c>
    </row>
    <row r="1139" spans="1:5">
      <c r="A1139" t="str">
        <f t="shared" si="17"/>
        <v>7625_3</v>
      </c>
      <c r="B1139" s="142" t="s">
        <v>1404</v>
      </c>
      <c r="C1139" s="142" t="s">
        <v>138</v>
      </c>
      <c r="D1139" s="143">
        <v>11</v>
      </c>
      <c r="E1139" s="143">
        <v>3</v>
      </c>
    </row>
    <row r="1140" spans="1:5">
      <c r="A1140" t="str">
        <f t="shared" si="17"/>
        <v>7625_4</v>
      </c>
      <c r="B1140" s="142" t="s">
        <v>1404</v>
      </c>
      <c r="C1140" s="142" t="s">
        <v>140</v>
      </c>
      <c r="D1140" s="143">
        <v>8</v>
      </c>
      <c r="E1140" s="143">
        <v>4</v>
      </c>
    </row>
    <row r="1141" spans="1:5">
      <c r="A1141" t="str">
        <f t="shared" si="17"/>
        <v>7625_5</v>
      </c>
      <c r="B1141" s="142" t="s">
        <v>1404</v>
      </c>
      <c r="C1141" s="142" t="s">
        <v>141</v>
      </c>
      <c r="D1141" s="143">
        <v>7</v>
      </c>
      <c r="E1141" s="143">
        <v>5</v>
      </c>
    </row>
    <row r="1142" spans="1:5">
      <c r="A1142" t="str">
        <f t="shared" si="17"/>
        <v>7626_1</v>
      </c>
      <c r="B1142" s="142" t="s">
        <v>1412</v>
      </c>
      <c r="C1142" s="142" t="s">
        <v>140</v>
      </c>
      <c r="D1142" s="143">
        <v>6</v>
      </c>
      <c r="E1142" s="143">
        <v>1</v>
      </c>
    </row>
    <row r="1143" spans="1:5">
      <c r="A1143" t="str">
        <f t="shared" si="17"/>
        <v>7626_2</v>
      </c>
      <c r="B1143" s="142" t="s">
        <v>1412</v>
      </c>
      <c r="C1143" s="142" t="s">
        <v>146</v>
      </c>
      <c r="D1143" s="143">
        <v>5</v>
      </c>
      <c r="E1143" s="143">
        <v>2</v>
      </c>
    </row>
    <row r="1144" spans="1:5">
      <c r="A1144" t="str">
        <f t="shared" si="17"/>
        <v>7626_3</v>
      </c>
      <c r="B1144" s="142" t="s">
        <v>1412</v>
      </c>
      <c r="C1144" s="142" t="s">
        <v>143</v>
      </c>
      <c r="D1144" s="143">
        <v>5</v>
      </c>
      <c r="E1144" s="143">
        <v>3</v>
      </c>
    </row>
    <row r="1145" spans="1:5">
      <c r="A1145" t="str">
        <f t="shared" si="17"/>
        <v>7626_4</v>
      </c>
      <c r="B1145" s="142" t="s">
        <v>1412</v>
      </c>
      <c r="C1145" s="142" t="s">
        <v>161</v>
      </c>
      <c r="D1145" s="143">
        <v>4</v>
      </c>
      <c r="E1145" s="143">
        <v>4</v>
      </c>
    </row>
    <row r="1146" spans="1:5">
      <c r="A1146" t="str">
        <f t="shared" si="17"/>
        <v>7626_5</v>
      </c>
      <c r="B1146" s="142" t="s">
        <v>1412</v>
      </c>
      <c r="C1146" s="142" t="s">
        <v>202</v>
      </c>
      <c r="D1146" s="143">
        <v>3</v>
      </c>
      <c r="E1146" s="143">
        <v>5</v>
      </c>
    </row>
    <row r="1147" spans="1:5">
      <c r="A1147" t="str">
        <f t="shared" si="17"/>
        <v>7627_1</v>
      </c>
      <c r="B1147" s="142" t="s">
        <v>1423</v>
      </c>
      <c r="C1147" s="142" t="s">
        <v>138</v>
      </c>
      <c r="D1147" s="143">
        <v>52</v>
      </c>
      <c r="E1147" s="143">
        <v>1</v>
      </c>
    </row>
    <row r="1148" spans="1:5">
      <c r="A1148" t="str">
        <f t="shared" si="17"/>
        <v>7627_2</v>
      </c>
      <c r="B1148" s="142" t="s">
        <v>1423</v>
      </c>
      <c r="C1148" s="142" t="s">
        <v>141</v>
      </c>
      <c r="D1148" s="143">
        <v>19</v>
      </c>
      <c r="E1148" s="143">
        <v>2</v>
      </c>
    </row>
    <row r="1149" spans="1:5">
      <c r="A1149" t="str">
        <f t="shared" si="17"/>
        <v>7627_3</v>
      </c>
      <c r="B1149" s="142" t="s">
        <v>1423</v>
      </c>
      <c r="C1149" s="142" t="s">
        <v>150</v>
      </c>
      <c r="D1149" s="143">
        <v>16</v>
      </c>
      <c r="E1149" s="143">
        <v>3</v>
      </c>
    </row>
    <row r="1150" spans="1:5">
      <c r="A1150" t="str">
        <f t="shared" si="17"/>
        <v>7627_4</v>
      </c>
      <c r="B1150" s="142" t="s">
        <v>1423</v>
      </c>
      <c r="C1150" s="142" t="s">
        <v>140</v>
      </c>
      <c r="D1150" s="143">
        <v>15</v>
      </c>
      <c r="E1150" s="143">
        <v>4</v>
      </c>
    </row>
    <row r="1151" spans="1:5">
      <c r="A1151" t="str">
        <f t="shared" si="17"/>
        <v>7627_5</v>
      </c>
      <c r="B1151" s="142" t="s">
        <v>1423</v>
      </c>
      <c r="C1151" s="142" t="s">
        <v>153</v>
      </c>
      <c r="D1151" s="143">
        <v>14</v>
      </c>
      <c r="E1151" s="143">
        <v>5</v>
      </c>
    </row>
    <row r="1152" spans="1:5">
      <c r="A1152" t="str">
        <f t="shared" si="17"/>
        <v>7631_1</v>
      </c>
      <c r="B1152" s="142" t="s">
        <v>1422</v>
      </c>
      <c r="C1152" s="142" t="s">
        <v>138</v>
      </c>
      <c r="D1152" s="143">
        <v>32</v>
      </c>
      <c r="E1152" s="143">
        <v>1</v>
      </c>
    </row>
    <row r="1153" spans="1:5">
      <c r="A1153" t="str">
        <f t="shared" si="17"/>
        <v>7631_2</v>
      </c>
      <c r="B1153" s="142" t="s">
        <v>1422</v>
      </c>
      <c r="C1153" s="142" t="s">
        <v>156</v>
      </c>
      <c r="D1153" s="143">
        <v>9</v>
      </c>
      <c r="E1153" s="143">
        <v>2</v>
      </c>
    </row>
    <row r="1154" spans="1:5">
      <c r="A1154" t="str">
        <f t="shared" si="17"/>
        <v>7631_3</v>
      </c>
      <c r="B1154" s="142" t="s">
        <v>1422</v>
      </c>
      <c r="C1154" s="142" t="s">
        <v>147</v>
      </c>
      <c r="D1154" s="143">
        <v>9</v>
      </c>
      <c r="E1154" s="143">
        <v>3</v>
      </c>
    </row>
    <row r="1155" spans="1:5">
      <c r="A1155" t="str">
        <f t="shared" ref="A1155:A1218" si="18">B1155&amp;"_"&amp;E1155</f>
        <v>7631_4</v>
      </c>
      <c r="B1155" s="142" t="s">
        <v>1422</v>
      </c>
      <c r="C1155" s="142" t="s">
        <v>141</v>
      </c>
      <c r="D1155" s="143">
        <v>8</v>
      </c>
      <c r="E1155" s="143">
        <v>4</v>
      </c>
    </row>
    <row r="1156" spans="1:5">
      <c r="A1156" t="str">
        <f t="shared" si="18"/>
        <v>7631_5</v>
      </c>
      <c r="B1156" s="142" t="s">
        <v>1422</v>
      </c>
      <c r="C1156" s="142" t="s">
        <v>148</v>
      </c>
      <c r="D1156" s="143">
        <v>8</v>
      </c>
      <c r="E1156" s="143">
        <v>5</v>
      </c>
    </row>
    <row r="1157" spans="1:5">
      <c r="A1157" t="str">
        <f t="shared" si="18"/>
        <v>7632_1</v>
      </c>
      <c r="B1157" s="142" t="s">
        <v>1411</v>
      </c>
      <c r="C1157" s="142" t="s">
        <v>146</v>
      </c>
      <c r="D1157" s="143">
        <v>3</v>
      </c>
      <c r="E1157" s="143">
        <v>1</v>
      </c>
    </row>
    <row r="1158" spans="1:5">
      <c r="A1158" t="str">
        <f t="shared" si="18"/>
        <v>7632_2</v>
      </c>
      <c r="B1158" s="142" t="s">
        <v>1411</v>
      </c>
      <c r="C1158" s="142" t="s">
        <v>220</v>
      </c>
      <c r="D1158" s="143">
        <v>3</v>
      </c>
      <c r="E1158" s="143">
        <v>2</v>
      </c>
    </row>
    <row r="1159" spans="1:5">
      <c r="A1159" t="str">
        <f t="shared" si="18"/>
        <v>7632_3</v>
      </c>
      <c r="B1159" s="142" t="s">
        <v>1411</v>
      </c>
      <c r="C1159" s="142" t="s">
        <v>140</v>
      </c>
      <c r="D1159" s="143">
        <v>3</v>
      </c>
      <c r="E1159" s="143">
        <v>3</v>
      </c>
    </row>
    <row r="1160" spans="1:5">
      <c r="A1160" t="str">
        <f t="shared" si="18"/>
        <v>7632_4</v>
      </c>
      <c r="B1160" s="142" t="s">
        <v>1411</v>
      </c>
      <c r="C1160" s="142" t="s">
        <v>156</v>
      </c>
      <c r="D1160" s="143">
        <v>3</v>
      </c>
      <c r="E1160" s="143">
        <v>4</v>
      </c>
    </row>
    <row r="1161" spans="1:5">
      <c r="A1161" t="str">
        <f t="shared" si="18"/>
        <v>7632_5</v>
      </c>
      <c r="B1161" s="142" t="s">
        <v>1411</v>
      </c>
      <c r="C1161" s="142" t="s">
        <v>139</v>
      </c>
      <c r="D1161" s="143">
        <v>3</v>
      </c>
      <c r="E1161" s="143">
        <v>5</v>
      </c>
    </row>
    <row r="1162" spans="1:5">
      <c r="A1162" t="str">
        <f t="shared" si="18"/>
        <v>7633_1</v>
      </c>
      <c r="B1162" s="142" t="s">
        <v>1403</v>
      </c>
      <c r="C1162" s="142" t="s">
        <v>139</v>
      </c>
      <c r="D1162" s="143">
        <v>21</v>
      </c>
      <c r="E1162" s="143">
        <v>1</v>
      </c>
    </row>
    <row r="1163" spans="1:5">
      <c r="A1163" t="str">
        <f t="shared" si="18"/>
        <v>7633_2</v>
      </c>
      <c r="B1163" s="142" t="s">
        <v>1403</v>
      </c>
      <c r="C1163" s="142" t="s">
        <v>138</v>
      </c>
      <c r="D1163" s="143">
        <v>20</v>
      </c>
      <c r="E1163" s="143">
        <v>2</v>
      </c>
    </row>
    <row r="1164" spans="1:5">
      <c r="A1164" t="str">
        <f t="shared" si="18"/>
        <v>7633_3</v>
      </c>
      <c r="B1164" s="142" t="s">
        <v>1403</v>
      </c>
      <c r="C1164" s="142" t="s">
        <v>146</v>
      </c>
      <c r="D1164" s="143">
        <v>19</v>
      </c>
      <c r="E1164" s="143">
        <v>3</v>
      </c>
    </row>
    <row r="1165" spans="1:5">
      <c r="A1165" t="str">
        <f t="shared" si="18"/>
        <v>7633_4</v>
      </c>
      <c r="B1165" s="142" t="s">
        <v>1403</v>
      </c>
      <c r="C1165" s="142" t="s">
        <v>140</v>
      </c>
      <c r="D1165" s="143">
        <v>7</v>
      </c>
      <c r="E1165" s="143">
        <v>4</v>
      </c>
    </row>
    <row r="1166" spans="1:5">
      <c r="A1166" t="str">
        <f t="shared" si="18"/>
        <v>7633_5</v>
      </c>
      <c r="B1166" s="142" t="s">
        <v>1403</v>
      </c>
      <c r="C1166" s="142" t="s">
        <v>154</v>
      </c>
      <c r="D1166" s="143">
        <v>6</v>
      </c>
      <c r="E1166" s="143">
        <v>5</v>
      </c>
    </row>
    <row r="1167" spans="1:5">
      <c r="A1167" t="str">
        <f t="shared" si="18"/>
        <v>7635_1</v>
      </c>
      <c r="B1167" s="142" t="s">
        <v>1371</v>
      </c>
      <c r="C1167" s="142" t="s">
        <v>138</v>
      </c>
      <c r="D1167" s="143">
        <v>24</v>
      </c>
      <c r="E1167" s="143">
        <v>1</v>
      </c>
    </row>
    <row r="1168" spans="1:5">
      <c r="A1168" t="str">
        <f t="shared" si="18"/>
        <v>7635_2</v>
      </c>
      <c r="B1168" s="142" t="s">
        <v>1371</v>
      </c>
      <c r="C1168" s="142" t="s">
        <v>146</v>
      </c>
      <c r="D1168" s="143">
        <v>20</v>
      </c>
      <c r="E1168" s="143">
        <v>2</v>
      </c>
    </row>
    <row r="1169" spans="1:5">
      <c r="A1169" t="str">
        <f t="shared" si="18"/>
        <v>7635_3</v>
      </c>
      <c r="B1169" s="142" t="s">
        <v>1371</v>
      </c>
      <c r="C1169" s="142" t="s">
        <v>139</v>
      </c>
      <c r="D1169" s="143">
        <v>11</v>
      </c>
      <c r="E1169" s="143">
        <v>3</v>
      </c>
    </row>
    <row r="1170" spans="1:5">
      <c r="A1170" t="str">
        <f t="shared" si="18"/>
        <v>7635_4</v>
      </c>
      <c r="B1170" s="142" t="s">
        <v>1371</v>
      </c>
      <c r="C1170" s="142" t="s">
        <v>144</v>
      </c>
      <c r="D1170" s="143">
        <v>7</v>
      </c>
      <c r="E1170" s="143">
        <v>4</v>
      </c>
    </row>
    <row r="1171" spans="1:5">
      <c r="A1171" t="str">
        <f t="shared" si="18"/>
        <v>7635_5</v>
      </c>
      <c r="B1171" s="142" t="s">
        <v>1371</v>
      </c>
      <c r="C1171" s="142" t="s">
        <v>140</v>
      </c>
      <c r="D1171" s="143">
        <v>7</v>
      </c>
      <c r="E1171" s="143">
        <v>5</v>
      </c>
    </row>
    <row r="1172" spans="1:5">
      <c r="A1172" t="str">
        <f t="shared" si="18"/>
        <v>7695_1</v>
      </c>
      <c r="B1172" s="142" t="s">
        <v>1409</v>
      </c>
      <c r="C1172" s="142" t="s">
        <v>138</v>
      </c>
      <c r="D1172" s="143">
        <v>93</v>
      </c>
      <c r="E1172" s="143">
        <v>1</v>
      </c>
    </row>
    <row r="1173" spans="1:5">
      <c r="A1173" t="str">
        <f t="shared" si="18"/>
        <v>7695_2</v>
      </c>
      <c r="B1173" s="142" t="s">
        <v>1409</v>
      </c>
      <c r="C1173" s="142" t="s">
        <v>140</v>
      </c>
      <c r="D1173" s="143">
        <v>49</v>
      </c>
      <c r="E1173" s="143">
        <v>2</v>
      </c>
    </row>
    <row r="1174" spans="1:5">
      <c r="A1174" t="str">
        <f t="shared" si="18"/>
        <v>7695_3</v>
      </c>
      <c r="B1174" s="142" t="s">
        <v>1409</v>
      </c>
      <c r="C1174" s="142" t="s">
        <v>139</v>
      </c>
      <c r="D1174" s="143">
        <v>44</v>
      </c>
      <c r="E1174" s="143">
        <v>3</v>
      </c>
    </row>
    <row r="1175" spans="1:5">
      <c r="A1175" t="str">
        <f t="shared" si="18"/>
        <v>7695_4</v>
      </c>
      <c r="B1175" s="142" t="s">
        <v>1409</v>
      </c>
      <c r="C1175" s="142" t="s">
        <v>146</v>
      </c>
      <c r="D1175" s="143">
        <v>30</v>
      </c>
      <c r="E1175" s="143">
        <v>4</v>
      </c>
    </row>
    <row r="1176" spans="1:5">
      <c r="A1176" t="str">
        <f t="shared" si="18"/>
        <v>7695_5</v>
      </c>
      <c r="B1176" s="142" t="s">
        <v>1409</v>
      </c>
      <c r="C1176" s="142" t="s">
        <v>144</v>
      </c>
      <c r="D1176" s="143">
        <v>22</v>
      </c>
      <c r="E1176" s="143">
        <v>5</v>
      </c>
    </row>
    <row r="1177" spans="1:5">
      <c r="A1177" t="str">
        <f t="shared" si="18"/>
        <v>7696_1</v>
      </c>
      <c r="B1177" s="142" t="s">
        <v>1731</v>
      </c>
      <c r="C1177" s="142" t="s">
        <v>138</v>
      </c>
      <c r="D1177" s="143">
        <v>347</v>
      </c>
      <c r="E1177" s="143">
        <v>1</v>
      </c>
    </row>
    <row r="1178" spans="1:5">
      <c r="A1178" t="str">
        <f t="shared" si="18"/>
        <v>7696_2</v>
      </c>
      <c r="B1178" s="142" t="s">
        <v>1731</v>
      </c>
      <c r="C1178" s="142" t="s">
        <v>140</v>
      </c>
      <c r="D1178" s="143">
        <v>158</v>
      </c>
      <c r="E1178" s="143">
        <v>2</v>
      </c>
    </row>
    <row r="1179" spans="1:5">
      <c r="A1179" t="str">
        <f t="shared" si="18"/>
        <v>7696_3</v>
      </c>
      <c r="B1179" s="142" t="s">
        <v>1731</v>
      </c>
      <c r="C1179" s="142" t="s">
        <v>143</v>
      </c>
      <c r="D1179" s="143">
        <v>136</v>
      </c>
      <c r="E1179" s="143">
        <v>3</v>
      </c>
    </row>
    <row r="1180" spans="1:5">
      <c r="A1180" t="str">
        <f t="shared" si="18"/>
        <v>7696_4</v>
      </c>
      <c r="B1180" s="142" t="s">
        <v>1731</v>
      </c>
      <c r="C1180" s="142" t="s">
        <v>139</v>
      </c>
      <c r="D1180" s="143">
        <v>114</v>
      </c>
      <c r="E1180" s="143">
        <v>4</v>
      </c>
    </row>
    <row r="1181" spans="1:5">
      <c r="A1181" t="str">
        <f t="shared" si="18"/>
        <v>7696_5</v>
      </c>
      <c r="B1181" s="142" t="s">
        <v>1731</v>
      </c>
      <c r="C1181" s="142" t="s">
        <v>144</v>
      </c>
      <c r="D1181" s="143">
        <v>108</v>
      </c>
      <c r="E1181" s="143">
        <v>5</v>
      </c>
    </row>
    <row r="1182" spans="1:5">
      <c r="A1182" t="str">
        <f t="shared" si="18"/>
        <v>7697_1</v>
      </c>
      <c r="B1182" s="142" t="s">
        <v>1732</v>
      </c>
      <c r="C1182" s="142" t="s">
        <v>138</v>
      </c>
      <c r="D1182" s="143">
        <v>157</v>
      </c>
      <c r="E1182" s="143">
        <v>1</v>
      </c>
    </row>
    <row r="1183" spans="1:5">
      <c r="A1183" t="str">
        <f t="shared" si="18"/>
        <v>7697_2</v>
      </c>
      <c r="B1183" s="142" t="s">
        <v>1732</v>
      </c>
      <c r="C1183" s="142" t="s">
        <v>139</v>
      </c>
      <c r="D1183" s="143">
        <v>84</v>
      </c>
      <c r="E1183" s="143">
        <v>2</v>
      </c>
    </row>
    <row r="1184" spans="1:5">
      <c r="A1184" t="str">
        <f t="shared" si="18"/>
        <v>7697_3</v>
      </c>
      <c r="B1184" s="142" t="s">
        <v>1732</v>
      </c>
      <c r="C1184" s="142" t="s">
        <v>140</v>
      </c>
      <c r="D1184" s="143">
        <v>63</v>
      </c>
      <c r="E1184" s="143">
        <v>3</v>
      </c>
    </row>
    <row r="1185" spans="1:5">
      <c r="A1185" t="str">
        <f t="shared" si="18"/>
        <v>7697_4</v>
      </c>
      <c r="B1185" s="142" t="s">
        <v>1732</v>
      </c>
      <c r="C1185" s="142" t="s">
        <v>144</v>
      </c>
      <c r="D1185" s="143">
        <v>61</v>
      </c>
      <c r="E1185" s="143">
        <v>4</v>
      </c>
    </row>
    <row r="1186" spans="1:5">
      <c r="A1186" t="str">
        <f t="shared" si="18"/>
        <v>7697_5</v>
      </c>
      <c r="B1186" s="142" t="s">
        <v>1732</v>
      </c>
      <c r="C1186" s="142" t="s">
        <v>149</v>
      </c>
      <c r="D1186" s="143">
        <v>56</v>
      </c>
      <c r="E1186" s="143">
        <v>5</v>
      </c>
    </row>
    <row r="1187" spans="1:5">
      <c r="A1187" t="str">
        <f t="shared" si="18"/>
        <v>7698_1</v>
      </c>
      <c r="B1187" s="142" t="s">
        <v>1424</v>
      </c>
      <c r="C1187" s="142" t="s">
        <v>138</v>
      </c>
      <c r="D1187" s="143">
        <v>62</v>
      </c>
      <c r="E1187" s="143">
        <v>1</v>
      </c>
    </row>
    <row r="1188" spans="1:5">
      <c r="A1188" t="str">
        <f t="shared" si="18"/>
        <v>7698_2</v>
      </c>
      <c r="B1188" s="142" t="s">
        <v>1424</v>
      </c>
      <c r="C1188" s="142" t="s">
        <v>141</v>
      </c>
      <c r="D1188" s="143">
        <v>20</v>
      </c>
      <c r="E1188" s="143">
        <v>2</v>
      </c>
    </row>
    <row r="1189" spans="1:5">
      <c r="A1189" t="str">
        <f t="shared" si="18"/>
        <v>7698_3</v>
      </c>
      <c r="B1189" s="142" t="s">
        <v>1424</v>
      </c>
      <c r="C1189" s="142" t="s">
        <v>142</v>
      </c>
      <c r="D1189" s="143">
        <v>16</v>
      </c>
      <c r="E1189" s="143">
        <v>3</v>
      </c>
    </row>
    <row r="1190" spans="1:5">
      <c r="A1190" t="str">
        <f t="shared" si="18"/>
        <v>7698_4</v>
      </c>
      <c r="B1190" s="142" t="s">
        <v>1424</v>
      </c>
      <c r="C1190" s="142" t="s">
        <v>153</v>
      </c>
      <c r="D1190" s="143">
        <v>15</v>
      </c>
      <c r="E1190" s="143">
        <v>4</v>
      </c>
    </row>
    <row r="1191" spans="1:5">
      <c r="A1191" t="str">
        <f t="shared" si="18"/>
        <v>7698_5</v>
      </c>
      <c r="B1191" s="142" t="s">
        <v>1424</v>
      </c>
      <c r="C1191" s="142" t="s">
        <v>140</v>
      </c>
      <c r="D1191" s="143">
        <v>14</v>
      </c>
      <c r="E1191" s="143">
        <v>5</v>
      </c>
    </row>
    <row r="1192" spans="1:5">
      <c r="A1192" t="str">
        <f t="shared" si="18"/>
        <v>7699_1</v>
      </c>
      <c r="B1192" s="142" t="s">
        <v>1425</v>
      </c>
      <c r="C1192" s="142" t="s">
        <v>138</v>
      </c>
      <c r="D1192" s="143">
        <v>52</v>
      </c>
      <c r="E1192" s="143">
        <v>1</v>
      </c>
    </row>
    <row r="1193" spans="1:5">
      <c r="A1193" t="str">
        <f t="shared" si="18"/>
        <v>7699_2</v>
      </c>
      <c r="B1193" s="142" t="s">
        <v>1425</v>
      </c>
      <c r="C1193" s="142" t="s">
        <v>139</v>
      </c>
      <c r="D1193" s="143">
        <v>28</v>
      </c>
      <c r="E1193" s="143">
        <v>2</v>
      </c>
    </row>
    <row r="1194" spans="1:5">
      <c r="A1194" t="str">
        <f t="shared" si="18"/>
        <v>7699_3</v>
      </c>
      <c r="B1194" s="142" t="s">
        <v>1425</v>
      </c>
      <c r="C1194" s="142" t="s">
        <v>147</v>
      </c>
      <c r="D1194" s="143">
        <v>21</v>
      </c>
      <c r="E1194" s="143">
        <v>3</v>
      </c>
    </row>
    <row r="1195" spans="1:5">
      <c r="A1195" t="str">
        <f t="shared" si="18"/>
        <v>7699_4</v>
      </c>
      <c r="B1195" s="142" t="s">
        <v>1425</v>
      </c>
      <c r="C1195" s="142" t="s">
        <v>146</v>
      </c>
      <c r="D1195" s="143">
        <v>20</v>
      </c>
      <c r="E1195" s="143">
        <v>4</v>
      </c>
    </row>
    <row r="1196" spans="1:5">
      <c r="A1196" t="str">
        <f t="shared" si="18"/>
        <v>7699_5</v>
      </c>
      <c r="B1196" s="142" t="s">
        <v>1425</v>
      </c>
      <c r="C1196" s="142" t="s">
        <v>142</v>
      </c>
      <c r="D1196" s="143">
        <v>20</v>
      </c>
      <c r="E1196" s="143">
        <v>5</v>
      </c>
    </row>
    <row r="1197" spans="1:5">
      <c r="A1197" t="str">
        <f t="shared" si="18"/>
        <v>_1</v>
      </c>
      <c r="B1197" s="142"/>
      <c r="C1197" s="142" t="s">
        <v>138</v>
      </c>
      <c r="D1197" s="143">
        <v>111</v>
      </c>
      <c r="E1197" s="143">
        <v>1</v>
      </c>
    </row>
    <row r="1198" spans="1:5">
      <c r="A1198" t="str">
        <f t="shared" si="18"/>
        <v>_2</v>
      </c>
      <c r="B1198" s="142"/>
      <c r="C1198" s="142" t="s">
        <v>140</v>
      </c>
      <c r="D1198" s="143">
        <v>94</v>
      </c>
      <c r="E1198" s="143">
        <v>2</v>
      </c>
    </row>
    <row r="1199" spans="1:5">
      <c r="A1199" t="str">
        <f t="shared" si="18"/>
        <v>_3</v>
      </c>
      <c r="B1199" s="142"/>
      <c r="C1199" s="142" t="s">
        <v>162</v>
      </c>
      <c r="D1199" s="143">
        <v>82</v>
      </c>
      <c r="E1199" s="143">
        <v>3</v>
      </c>
    </row>
    <row r="1200" spans="1:5">
      <c r="A1200" t="str">
        <f t="shared" si="18"/>
        <v>_4</v>
      </c>
      <c r="B1200" s="142"/>
      <c r="C1200" s="142" t="s">
        <v>139</v>
      </c>
      <c r="D1200" s="143">
        <v>72</v>
      </c>
      <c r="E1200" s="143">
        <v>4</v>
      </c>
    </row>
    <row r="1201" spans="1:5">
      <c r="A1201" t="str">
        <f t="shared" si="18"/>
        <v>_5</v>
      </c>
      <c r="B1201" s="142"/>
      <c r="C1201" s="142" t="s">
        <v>142</v>
      </c>
      <c r="D1201" s="143">
        <v>62</v>
      </c>
      <c r="E1201" s="143">
        <v>5</v>
      </c>
    </row>
    <row r="1202" spans="1:5">
      <c r="A1202" t="str">
        <f t="shared" si="18"/>
        <v>14_1</v>
      </c>
      <c r="B1202" s="142" t="s">
        <v>1530</v>
      </c>
      <c r="C1202" s="142" t="s">
        <v>138</v>
      </c>
      <c r="D1202" s="143">
        <v>596</v>
      </c>
      <c r="E1202" s="143">
        <v>1</v>
      </c>
    </row>
    <row r="1203" spans="1:5">
      <c r="A1203" t="str">
        <f t="shared" si="18"/>
        <v>14_2</v>
      </c>
      <c r="B1203" s="142" t="s">
        <v>1530</v>
      </c>
      <c r="C1203" s="142" t="s">
        <v>139</v>
      </c>
      <c r="D1203" s="143">
        <v>305</v>
      </c>
      <c r="E1203" s="143">
        <v>2</v>
      </c>
    </row>
    <row r="1204" spans="1:5">
      <c r="A1204" t="str">
        <f t="shared" si="18"/>
        <v>14_3</v>
      </c>
      <c r="B1204" s="142" t="s">
        <v>1530</v>
      </c>
      <c r="C1204" s="142" t="s">
        <v>146</v>
      </c>
      <c r="D1204" s="143">
        <v>259</v>
      </c>
      <c r="E1204" s="143">
        <v>3</v>
      </c>
    </row>
    <row r="1205" spans="1:5">
      <c r="A1205" t="str">
        <f t="shared" si="18"/>
        <v>14_4</v>
      </c>
      <c r="B1205" s="142" t="s">
        <v>1530</v>
      </c>
      <c r="C1205" s="142" t="s">
        <v>140</v>
      </c>
      <c r="D1205" s="143">
        <v>205</v>
      </c>
      <c r="E1205" s="143">
        <v>4</v>
      </c>
    </row>
    <row r="1206" spans="1:5">
      <c r="A1206" t="str">
        <f t="shared" si="18"/>
        <v>14_5</v>
      </c>
      <c r="B1206" s="142" t="s">
        <v>1530</v>
      </c>
      <c r="C1206" s="142" t="s">
        <v>147</v>
      </c>
      <c r="D1206" s="143">
        <v>205</v>
      </c>
      <c r="E1206" s="143">
        <v>5</v>
      </c>
    </row>
    <row r="1207" spans="1:5">
      <c r="A1207" t="str">
        <f t="shared" si="18"/>
        <v>27_1</v>
      </c>
      <c r="B1207" s="142" t="s">
        <v>1531</v>
      </c>
      <c r="C1207" s="142" t="s">
        <v>138</v>
      </c>
      <c r="D1207" s="143">
        <v>281</v>
      </c>
      <c r="E1207" s="143">
        <v>1</v>
      </c>
    </row>
    <row r="1208" spans="1:5">
      <c r="A1208" t="str">
        <f t="shared" si="18"/>
        <v>27_2</v>
      </c>
      <c r="B1208" s="142" t="s">
        <v>1531</v>
      </c>
      <c r="C1208" s="142" t="s">
        <v>139</v>
      </c>
      <c r="D1208" s="143">
        <v>252</v>
      </c>
      <c r="E1208" s="143">
        <v>2</v>
      </c>
    </row>
    <row r="1209" spans="1:5">
      <c r="A1209" t="str">
        <f t="shared" si="18"/>
        <v>27_3</v>
      </c>
      <c r="B1209" s="142" t="s">
        <v>1531</v>
      </c>
      <c r="C1209" s="142" t="s">
        <v>147</v>
      </c>
      <c r="D1209" s="143">
        <v>247</v>
      </c>
      <c r="E1209" s="143">
        <v>3</v>
      </c>
    </row>
    <row r="1210" spans="1:5">
      <c r="A1210" t="str">
        <f t="shared" si="18"/>
        <v>27_4</v>
      </c>
      <c r="B1210" s="142" t="s">
        <v>1531</v>
      </c>
      <c r="C1210" s="142" t="s">
        <v>162</v>
      </c>
      <c r="D1210" s="143">
        <v>230</v>
      </c>
      <c r="E1210" s="143">
        <v>4</v>
      </c>
    </row>
    <row r="1211" spans="1:5">
      <c r="A1211" t="str">
        <f t="shared" si="18"/>
        <v>27_5</v>
      </c>
      <c r="B1211" s="142" t="s">
        <v>1531</v>
      </c>
      <c r="C1211" s="142" t="s">
        <v>140</v>
      </c>
      <c r="D1211" s="143">
        <v>212</v>
      </c>
      <c r="E1211" s="143">
        <v>5</v>
      </c>
    </row>
    <row r="1212" spans="1:5">
      <c r="A1212" t="str">
        <f t="shared" si="18"/>
        <v>50_1</v>
      </c>
      <c r="B1212" s="142" t="s">
        <v>1532</v>
      </c>
      <c r="C1212" s="142" t="s">
        <v>138</v>
      </c>
      <c r="D1212" s="143">
        <v>215</v>
      </c>
      <c r="E1212" s="143">
        <v>1</v>
      </c>
    </row>
    <row r="1213" spans="1:5">
      <c r="A1213" t="str">
        <f t="shared" si="18"/>
        <v>50_2</v>
      </c>
      <c r="B1213" s="142" t="s">
        <v>1532</v>
      </c>
      <c r="C1213" s="142" t="s">
        <v>139</v>
      </c>
      <c r="D1213" s="143">
        <v>131</v>
      </c>
      <c r="E1213" s="143">
        <v>2</v>
      </c>
    </row>
    <row r="1214" spans="1:5">
      <c r="A1214" t="str">
        <f t="shared" si="18"/>
        <v>50_3</v>
      </c>
      <c r="B1214" s="142" t="s">
        <v>1532</v>
      </c>
      <c r="C1214" s="142" t="s">
        <v>146</v>
      </c>
      <c r="D1214" s="143">
        <v>113</v>
      </c>
      <c r="E1214" s="143">
        <v>3</v>
      </c>
    </row>
    <row r="1215" spans="1:5">
      <c r="A1215" t="str">
        <f t="shared" si="18"/>
        <v>50_4</v>
      </c>
      <c r="B1215" s="142" t="s">
        <v>1532</v>
      </c>
      <c r="C1215" s="142" t="s">
        <v>140</v>
      </c>
      <c r="D1215" s="143">
        <v>108</v>
      </c>
      <c r="E1215" s="143">
        <v>4</v>
      </c>
    </row>
    <row r="1216" spans="1:5">
      <c r="A1216" t="str">
        <f t="shared" si="18"/>
        <v>50_5</v>
      </c>
      <c r="B1216" s="142" t="s">
        <v>1532</v>
      </c>
      <c r="C1216" s="142" t="s">
        <v>162</v>
      </c>
      <c r="D1216" s="143">
        <v>101</v>
      </c>
      <c r="E1216" s="143">
        <v>5</v>
      </c>
    </row>
    <row r="1217" spans="1:5">
      <c r="A1217" t="str">
        <f t="shared" si="18"/>
        <v>61_1</v>
      </c>
      <c r="B1217" s="142" t="s">
        <v>1533</v>
      </c>
      <c r="C1217" s="142" t="s">
        <v>138</v>
      </c>
      <c r="D1217" s="143">
        <v>237</v>
      </c>
      <c r="E1217" s="143">
        <v>1</v>
      </c>
    </row>
    <row r="1218" spans="1:5">
      <c r="A1218" t="str">
        <f t="shared" si="18"/>
        <v>61_2</v>
      </c>
      <c r="B1218" s="142" t="s">
        <v>1533</v>
      </c>
      <c r="C1218" s="142" t="s">
        <v>139</v>
      </c>
      <c r="D1218" s="143">
        <v>144</v>
      </c>
      <c r="E1218" s="143">
        <v>2</v>
      </c>
    </row>
    <row r="1219" spans="1:5">
      <c r="A1219" t="str">
        <f t="shared" ref="A1219:A1236" si="19">B1219&amp;"_"&amp;E1219</f>
        <v>61_3</v>
      </c>
      <c r="B1219" s="142" t="s">
        <v>1533</v>
      </c>
      <c r="C1219" s="142" t="s">
        <v>140</v>
      </c>
      <c r="D1219" s="143">
        <v>141</v>
      </c>
      <c r="E1219" s="143">
        <v>3</v>
      </c>
    </row>
    <row r="1220" spans="1:5">
      <c r="A1220" t="str">
        <f t="shared" si="19"/>
        <v>61_4</v>
      </c>
      <c r="B1220" s="142" t="s">
        <v>1533</v>
      </c>
      <c r="C1220" s="142" t="s">
        <v>146</v>
      </c>
      <c r="D1220" s="143">
        <v>134</v>
      </c>
      <c r="E1220" s="143">
        <v>4</v>
      </c>
    </row>
    <row r="1221" spans="1:5">
      <c r="A1221" t="str">
        <f t="shared" si="19"/>
        <v>61_5</v>
      </c>
      <c r="B1221" s="142" t="s">
        <v>1533</v>
      </c>
      <c r="C1221" s="142" t="s">
        <v>162</v>
      </c>
      <c r="D1221" s="143">
        <v>112</v>
      </c>
      <c r="E1221" s="143">
        <v>5</v>
      </c>
    </row>
    <row r="1222" spans="1:5">
      <c r="A1222" t="str">
        <f t="shared" si="19"/>
        <v>76_1</v>
      </c>
      <c r="B1222" s="142" t="s">
        <v>1534</v>
      </c>
      <c r="C1222" s="142" t="s">
        <v>138</v>
      </c>
      <c r="D1222" s="143">
        <v>1425</v>
      </c>
      <c r="E1222" s="143">
        <v>1</v>
      </c>
    </row>
    <row r="1223" spans="1:5">
      <c r="A1223" t="str">
        <f t="shared" si="19"/>
        <v>76_2</v>
      </c>
      <c r="B1223" s="142" t="s">
        <v>1534</v>
      </c>
      <c r="C1223" s="142" t="s">
        <v>139</v>
      </c>
      <c r="D1223" s="143">
        <v>648</v>
      </c>
      <c r="E1223" s="143">
        <v>2</v>
      </c>
    </row>
    <row r="1224" spans="1:5">
      <c r="A1224" t="str">
        <f t="shared" si="19"/>
        <v>76_3</v>
      </c>
      <c r="B1224" s="142" t="s">
        <v>1534</v>
      </c>
      <c r="C1224" s="142" t="s">
        <v>140</v>
      </c>
      <c r="D1224" s="143">
        <v>640</v>
      </c>
      <c r="E1224" s="143">
        <v>3</v>
      </c>
    </row>
    <row r="1225" spans="1:5">
      <c r="A1225" t="str">
        <f t="shared" si="19"/>
        <v>76_4</v>
      </c>
      <c r="B1225" s="142" t="s">
        <v>1534</v>
      </c>
      <c r="C1225" s="142" t="s">
        <v>146</v>
      </c>
      <c r="D1225" s="143">
        <v>489</v>
      </c>
      <c r="E1225" s="143">
        <v>4</v>
      </c>
    </row>
    <row r="1226" spans="1:5">
      <c r="A1226" t="str">
        <f t="shared" si="19"/>
        <v>76_5</v>
      </c>
      <c r="B1226" s="142" t="s">
        <v>1534</v>
      </c>
      <c r="C1226" s="142" t="s">
        <v>143</v>
      </c>
      <c r="D1226" s="143">
        <v>463</v>
      </c>
      <c r="E1226" s="143">
        <v>5</v>
      </c>
    </row>
    <row r="1227" spans="1:5">
      <c r="A1227" t="str">
        <f t="shared" si="19"/>
        <v>_1</v>
      </c>
      <c r="B1227" s="142"/>
      <c r="C1227" s="142" t="s">
        <v>138</v>
      </c>
      <c r="D1227" s="143">
        <v>111</v>
      </c>
      <c r="E1227" s="143">
        <v>1</v>
      </c>
    </row>
    <row r="1228" spans="1:5">
      <c r="A1228" t="str">
        <f t="shared" si="19"/>
        <v>_2</v>
      </c>
      <c r="B1228" s="142"/>
      <c r="C1228" s="142" t="s">
        <v>140</v>
      </c>
      <c r="D1228" s="143">
        <v>94</v>
      </c>
      <c r="E1228" s="143">
        <v>2</v>
      </c>
    </row>
    <row r="1229" spans="1:5">
      <c r="A1229" t="str">
        <f t="shared" si="19"/>
        <v>_3</v>
      </c>
      <c r="B1229" s="142"/>
      <c r="C1229" s="142" t="s">
        <v>162</v>
      </c>
      <c r="D1229" s="143">
        <v>82</v>
      </c>
      <c r="E1229" s="143">
        <v>3</v>
      </c>
    </row>
    <row r="1230" spans="1:5">
      <c r="A1230" t="str">
        <f t="shared" si="19"/>
        <v>_4</v>
      </c>
      <c r="B1230" s="142"/>
      <c r="C1230" s="142" t="s">
        <v>139</v>
      </c>
      <c r="D1230" s="143">
        <v>72</v>
      </c>
      <c r="E1230" s="143">
        <v>4</v>
      </c>
    </row>
    <row r="1231" spans="1:5">
      <c r="A1231" t="str">
        <f t="shared" si="19"/>
        <v>_5</v>
      </c>
      <c r="B1231" s="142"/>
      <c r="C1231" s="142" t="s">
        <v>142</v>
      </c>
      <c r="D1231" s="143">
        <v>62</v>
      </c>
      <c r="E1231" s="143">
        <v>5</v>
      </c>
    </row>
    <row r="1232" spans="1:5">
      <c r="A1232" t="str">
        <f t="shared" si="19"/>
        <v>28_1</v>
      </c>
      <c r="B1232" s="142" t="s">
        <v>1535</v>
      </c>
      <c r="C1232" s="142" t="s">
        <v>138</v>
      </c>
      <c r="D1232" s="143">
        <v>2754</v>
      </c>
      <c r="E1232" s="143">
        <v>1</v>
      </c>
    </row>
    <row r="1233" spans="1:5">
      <c r="A1233" t="str">
        <f t="shared" si="19"/>
        <v>28_2</v>
      </c>
      <c r="B1233" s="142" t="s">
        <v>1535</v>
      </c>
      <c r="C1233" s="142" t="s">
        <v>139</v>
      </c>
      <c r="D1233" s="143">
        <v>1480</v>
      </c>
      <c r="E1233" s="143">
        <v>2</v>
      </c>
    </row>
    <row r="1234" spans="1:5">
      <c r="A1234" t="str">
        <f t="shared" si="19"/>
        <v>28_3</v>
      </c>
      <c r="B1234" s="142" t="s">
        <v>1535</v>
      </c>
      <c r="C1234" s="142" t="s">
        <v>140</v>
      </c>
      <c r="D1234" s="143">
        <v>1306</v>
      </c>
      <c r="E1234" s="143">
        <v>3</v>
      </c>
    </row>
    <row r="1235" spans="1:5">
      <c r="A1235" t="str">
        <f t="shared" si="19"/>
        <v>28_4</v>
      </c>
      <c r="B1235" s="142" t="s">
        <v>1535</v>
      </c>
      <c r="C1235" s="142" t="s">
        <v>146</v>
      </c>
      <c r="D1235" s="143">
        <v>1204</v>
      </c>
      <c r="E1235" s="143">
        <v>4</v>
      </c>
    </row>
    <row r="1236" spans="1:5">
      <c r="A1236" t="str">
        <f t="shared" si="19"/>
        <v>28_5</v>
      </c>
      <c r="B1236" s="142" t="s">
        <v>1535</v>
      </c>
      <c r="C1236" s="142" t="s">
        <v>147</v>
      </c>
      <c r="D1236" s="143">
        <v>1072</v>
      </c>
      <c r="E1236" s="143">
        <v>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B248"/>
  <sheetViews>
    <sheetView workbookViewId="0">
      <pane ySplit="1" topLeftCell="A218" activePane="bottomLeft" state="frozen"/>
      <selection activeCell="D4" sqref="D4:H4"/>
      <selection pane="bottomLeft" activeCell="D4" sqref="D4:H4"/>
    </sheetView>
  </sheetViews>
  <sheetFormatPr baseColWidth="10" defaultRowHeight="12.75"/>
  <sheetData>
    <row r="1" spans="1:2">
      <c r="A1" s="123" t="s">
        <v>1432</v>
      </c>
      <c r="B1" s="123" t="s">
        <v>1215</v>
      </c>
    </row>
    <row r="2" spans="1:2">
      <c r="A2" s="144" t="s">
        <v>1433</v>
      </c>
      <c r="B2" s="145">
        <v>101</v>
      </c>
    </row>
    <row r="3" spans="1:2">
      <c r="A3" s="144" t="s">
        <v>1434</v>
      </c>
      <c r="B3" s="145">
        <v>1251</v>
      </c>
    </row>
    <row r="4" spans="1:2">
      <c r="A4" s="144" t="s">
        <v>1435</v>
      </c>
      <c r="B4" s="145">
        <v>2</v>
      </c>
    </row>
    <row r="5" spans="1:2">
      <c r="A5" s="144" t="s">
        <v>1436</v>
      </c>
      <c r="B5" s="145">
        <v>8</v>
      </c>
    </row>
    <row r="6" spans="1:2">
      <c r="A6" s="144" t="s">
        <v>1437</v>
      </c>
      <c r="B6" s="145">
        <v>102</v>
      </c>
    </row>
    <row r="7" spans="1:2">
      <c r="A7" s="144" t="s">
        <v>1438</v>
      </c>
      <c r="B7" s="145">
        <v>64</v>
      </c>
    </row>
    <row r="8" spans="1:2">
      <c r="A8" s="144" t="s">
        <v>1439</v>
      </c>
      <c r="B8" s="145">
        <v>8</v>
      </c>
    </row>
    <row r="9" spans="1:2">
      <c r="A9" s="144" t="s">
        <v>1440</v>
      </c>
      <c r="B9" s="145">
        <v>165</v>
      </c>
    </row>
    <row r="10" spans="1:2">
      <c r="A10" s="144" t="s">
        <v>1441</v>
      </c>
      <c r="B10" s="145">
        <v>18</v>
      </c>
    </row>
    <row r="11" spans="1:2">
      <c r="A11" s="144" t="s">
        <v>1442</v>
      </c>
      <c r="B11" s="145">
        <v>15</v>
      </c>
    </row>
    <row r="12" spans="1:2">
      <c r="A12" s="144" t="s">
        <v>1443</v>
      </c>
      <c r="B12" s="145">
        <v>16</v>
      </c>
    </row>
    <row r="13" spans="1:2">
      <c r="A13" s="144" t="s">
        <v>1444</v>
      </c>
      <c r="B13" s="145">
        <v>24</v>
      </c>
    </row>
    <row r="14" spans="1:2">
      <c r="A14" s="144" t="s">
        <v>1445</v>
      </c>
      <c r="B14" s="145">
        <v>12</v>
      </c>
    </row>
    <row r="15" spans="1:2">
      <c r="A15" s="144" t="s">
        <v>1446</v>
      </c>
      <c r="B15" s="145">
        <v>580</v>
      </c>
    </row>
    <row r="16" spans="1:2">
      <c r="A16" s="144" t="s">
        <v>1447</v>
      </c>
      <c r="B16" s="145">
        <v>32</v>
      </c>
    </row>
    <row r="17" spans="1:2">
      <c r="A17" s="144" t="s">
        <v>1448</v>
      </c>
      <c r="B17" s="145">
        <v>11</v>
      </c>
    </row>
    <row r="18" spans="1:2">
      <c r="A18" s="144" t="s">
        <v>1449</v>
      </c>
      <c r="B18" s="145">
        <v>63</v>
      </c>
    </row>
    <row r="19" spans="1:2">
      <c r="A19" s="144" t="s">
        <v>1450</v>
      </c>
      <c r="B19" s="145">
        <v>13</v>
      </c>
    </row>
    <row r="20" spans="1:2">
      <c r="A20" s="144" t="s">
        <v>1451</v>
      </c>
      <c r="B20" s="145">
        <v>50</v>
      </c>
    </row>
    <row r="21" spans="1:2">
      <c r="A21" s="144" t="s">
        <v>1452</v>
      </c>
      <c r="B21" s="145">
        <v>33</v>
      </c>
    </row>
    <row r="22" spans="1:2">
      <c r="A22" s="144" t="s">
        <v>1453</v>
      </c>
      <c r="B22" s="145">
        <v>15</v>
      </c>
    </row>
    <row r="23" spans="1:2">
      <c r="A23" s="144" t="s">
        <v>1454</v>
      </c>
      <c r="B23" s="145">
        <v>14</v>
      </c>
    </row>
    <row r="24" spans="1:2">
      <c r="A24" s="144" t="s">
        <v>1455</v>
      </c>
      <c r="B24" s="145">
        <v>7</v>
      </c>
    </row>
    <row r="25" spans="1:2">
      <c r="A25" s="144" t="s">
        <v>1456</v>
      </c>
      <c r="B25" s="145">
        <v>15</v>
      </c>
    </row>
    <row r="26" spans="1:2">
      <c r="A26" s="144" t="s">
        <v>1457</v>
      </c>
      <c r="B26" s="145">
        <v>53</v>
      </c>
    </row>
    <row r="27" spans="1:2">
      <c r="A27" s="144" t="s">
        <v>1458</v>
      </c>
      <c r="B27" s="145">
        <v>16</v>
      </c>
    </row>
    <row r="28" spans="1:2">
      <c r="A28" s="144" t="s">
        <v>1459</v>
      </c>
      <c r="B28" s="145">
        <v>174</v>
      </c>
    </row>
    <row r="29" spans="1:2">
      <c r="A29" s="144" t="s">
        <v>1460</v>
      </c>
      <c r="B29" s="145">
        <v>7</v>
      </c>
    </row>
    <row r="30" spans="1:2">
      <c r="A30" s="144" t="s">
        <v>1461</v>
      </c>
      <c r="B30" s="145">
        <v>6</v>
      </c>
    </row>
    <row r="31" spans="1:2">
      <c r="A31" s="144" t="s">
        <v>1462</v>
      </c>
      <c r="B31" s="145">
        <v>45</v>
      </c>
    </row>
    <row r="32" spans="1:2">
      <c r="A32" s="144" t="s">
        <v>1463</v>
      </c>
      <c r="B32" s="145">
        <v>25</v>
      </c>
    </row>
    <row r="33" spans="1:2">
      <c r="A33" s="144" t="s">
        <v>1464</v>
      </c>
      <c r="B33" s="145">
        <v>21</v>
      </c>
    </row>
    <row r="34" spans="1:2">
      <c r="A34" s="144" t="s">
        <v>1465</v>
      </c>
      <c r="B34" s="145">
        <v>61</v>
      </c>
    </row>
    <row r="35" spans="1:2">
      <c r="A35" s="144" t="s">
        <v>1466</v>
      </c>
      <c r="B35" s="145">
        <v>2</v>
      </c>
    </row>
    <row r="36" spans="1:2">
      <c r="A36" s="144" t="s">
        <v>1467</v>
      </c>
      <c r="B36" s="145">
        <v>57</v>
      </c>
    </row>
    <row r="37" spans="1:2">
      <c r="A37" s="144" t="s">
        <v>1468</v>
      </c>
      <c r="B37" s="145">
        <v>18</v>
      </c>
    </row>
    <row r="38" spans="1:2">
      <c r="A38" s="144" t="s">
        <v>1469</v>
      </c>
      <c r="B38" s="145">
        <v>10</v>
      </c>
    </row>
    <row r="39" spans="1:2">
      <c r="A39" s="144" t="s">
        <v>1470</v>
      </c>
      <c r="B39" s="145">
        <v>8</v>
      </c>
    </row>
    <row r="40" spans="1:2">
      <c r="A40" s="144" t="s">
        <v>1471</v>
      </c>
      <c r="B40" s="145">
        <v>94</v>
      </c>
    </row>
    <row r="41" spans="1:2">
      <c r="A41" s="144" t="s">
        <v>1472</v>
      </c>
      <c r="B41" s="145">
        <v>20</v>
      </c>
    </row>
    <row r="42" spans="1:2">
      <c r="A42" s="144" t="s">
        <v>1473</v>
      </c>
      <c r="B42" s="145">
        <v>27</v>
      </c>
    </row>
    <row r="43" spans="1:2">
      <c r="A43" s="144" t="s">
        <v>1474</v>
      </c>
      <c r="B43" s="145">
        <v>34</v>
      </c>
    </row>
    <row r="44" spans="1:2">
      <c r="A44" s="144" t="s">
        <v>1475</v>
      </c>
      <c r="B44" s="145">
        <v>18</v>
      </c>
    </row>
    <row r="45" spans="1:2">
      <c r="A45" s="144" t="s">
        <v>1476</v>
      </c>
      <c r="B45" s="145">
        <v>17</v>
      </c>
    </row>
    <row r="46" spans="1:2">
      <c r="A46" s="144" t="s">
        <v>1477</v>
      </c>
      <c r="B46" s="145">
        <v>28</v>
      </c>
    </row>
    <row r="47" spans="1:2">
      <c r="A47" s="144" t="s">
        <v>1478</v>
      </c>
      <c r="B47" s="145">
        <v>16</v>
      </c>
    </row>
    <row r="48" spans="1:2">
      <c r="A48" s="144" t="s">
        <v>1479</v>
      </c>
      <c r="B48" s="145">
        <v>13</v>
      </c>
    </row>
    <row r="49" spans="1:2">
      <c r="A49" s="144" t="s">
        <v>1480</v>
      </c>
      <c r="B49" s="145">
        <v>206</v>
      </c>
    </row>
    <row r="50" spans="1:2">
      <c r="A50" s="144" t="s">
        <v>1481</v>
      </c>
      <c r="B50" s="145">
        <v>5</v>
      </c>
    </row>
    <row r="51" spans="1:2">
      <c r="A51" s="144" t="s">
        <v>1482</v>
      </c>
      <c r="B51" s="145">
        <v>20</v>
      </c>
    </row>
    <row r="52" spans="1:2">
      <c r="A52" s="144" t="s">
        <v>1483</v>
      </c>
      <c r="B52" s="145">
        <v>5</v>
      </c>
    </row>
    <row r="53" spans="1:2">
      <c r="A53" s="144" t="s">
        <v>1484</v>
      </c>
      <c r="B53" s="145">
        <v>36</v>
      </c>
    </row>
    <row r="54" spans="1:2">
      <c r="A54" s="144" t="s">
        <v>1485</v>
      </c>
      <c r="B54" s="145">
        <v>77</v>
      </c>
    </row>
    <row r="55" spans="1:2">
      <c r="A55" s="144" t="s">
        <v>1537</v>
      </c>
      <c r="B55" s="145">
        <v>19</v>
      </c>
    </row>
    <row r="56" spans="1:2">
      <c r="A56" s="144" t="s">
        <v>1486</v>
      </c>
      <c r="B56" s="145">
        <v>643</v>
      </c>
    </row>
    <row r="57" spans="1:2">
      <c r="A57" s="144" t="s">
        <v>1487</v>
      </c>
      <c r="B57" s="145">
        <v>7</v>
      </c>
    </row>
    <row r="58" spans="1:2">
      <c r="A58" s="144" t="s">
        <v>1488</v>
      </c>
      <c r="B58" s="145">
        <v>28</v>
      </c>
    </row>
    <row r="59" spans="1:2">
      <c r="A59" s="144" t="s">
        <v>1489</v>
      </c>
      <c r="B59" s="145">
        <v>21</v>
      </c>
    </row>
    <row r="60" spans="1:2">
      <c r="A60" s="144" t="s">
        <v>1490</v>
      </c>
      <c r="B60" s="145">
        <v>10</v>
      </c>
    </row>
    <row r="61" spans="1:2">
      <c r="A61" s="144" t="s">
        <v>1491</v>
      </c>
      <c r="B61" s="145">
        <v>7</v>
      </c>
    </row>
    <row r="62" spans="1:2">
      <c r="A62" s="144" t="s">
        <v>1492</v>
      </c>
      <c r="B62" s="145">
        <v>18</v>
      </c>
    </row>
    <row r="63" spans="1:2">
      <c r="A63" s="144" t="s">
        <v>1493</v>
      </c>
      <c r="B63" s="145">
        <v>11</v>
      </c>
    </row>
    <row r="64" spans="1:2">
      <c r="A64" s="144" t="s">
        <v>1494</v>
      </c>
      <c r="B64" s="145">
        <v>3</v>
      </c>
    </row>
    <row r="65" spans="1:2">
      <c r="A65" s="144" t="s">
        <v>1495</v>
      </c>
      <c r="B65" s="145">
        <v>111</v>
      </c>
    </row>
    <row r="66" spans="1:2">
      <c r="A66" s="144" t="s">
        <v>1496</v>
      </c>
      <c r="B66" s="145">
        <v>3</v>
      </c>
    </row>
    <row r="67" spans="1:2">
      <c r="A67" s="144" t="s">
        <v>1497</v>
      </c>
      <c r="B67" s="145">
        <v>67</v>
      </c>
    </row>
    <row r="68" spans="1:2">
      <c r="A68" s="144" t="s">
        <v>1498</v>
      </c>
      <c r="B68" s="145">
        <v>1</v>
      </c>
    </row>
    <row r="69" spans="1:2">
      <c r="A69" s="144" t="s">
        <v>1499</v>
      </c>
      <c r="B69" s="145">
        <v>17</v>
      </c>
    </row>
    <row r="70" spans="1:2">
      <c r="A70" s="144" t="s">
        <v>1500</v>
      </c>
      <c r="B70" s="145">
        <v>30</v>
      </c>
    </row>
    <row r="71" spans="1:2">
      <c r="A71" s="144" t="s">
        <v>1501</v>
      </c>
      <c r="B71" s="145">
        <v>14</v>
      </c>
    </row>
    <row r="72" spans="1:2">
      <c r="A72" s="144" t="s">
        <v>1502</v>
      </c>
      <c r="B72" s="145">
        <v>131</v>
      </c>
    </row>
    <row r="73" spans="1:2">
      <c r="A73" s="144" t="s">
        <v>1691</v>
      </c>
      <c r="B73" s="145">
        <v>81</v>
      </c>
    </row>
    <row r="74" spans="1:2">
      <c r="A74" s="144" t="s">
        <v>1692</v>
      </c>
      <c r="B74" s="145">
        <v>7240</v>
      </c>
    </row>
    <row r="75" spans="1:2">
      <c r="A75" s="144"/>
      <c r="B75" s="145">
        <v>2671</v>
      </c>
    </row>
    <row r="76" spans="1:2">
      <c r="A76" s="144" t="s">
        <v>1503</v>
      </c>
      <c r="B76" s="145">
        <v>1102</v>
      </c>
    </row>
    <row r="77" spans="1:2">
      <c r="A77" s="144" t="s">
        <v>1504</v>
      </c>
      <c r="B77" s="145">
        <v>92</v>
      </c>
    </row>
    <row r="78" spans="1:2">
      <c r="A78" s="144" t="s">
        <v>1505</v>
      </c>
      <c r="B78" s="145">
        <v>179</v>
      </c>
    </row>
    <row r="79" spans="1:2">
      <c r="A79" s="144" t="s">
        <v>1506</v>
      </c>
      <c r="B79" s="145">
        <v>39</v>
      </c>
    </row>
    <row r="80" spans="1:2">
      <c r="A80" s="144" t="s">
        <v>1507</v>
      </c>
      <c r="B80" s="145">
        <v>61</v>
      </c>
    </row>
    <row r="81" spans="1:2">
      <c r="A81" s="144" t="s">
        <v>1508</v>
      </c>
      <c r="B81" s="145">
        <v>639</v>
      </c>
    </row>
    <row r="82" spans="1:2">
      <c r="A82" s="144" t="s">
        <v>1509</v>
      </c>
      <c r="B82" s="145">
        <v>41</v>
      </c>
    </row>
    <row r="83" spans="1:2">
      <c r="A83" s="144" t="s">
        <v>1510</v>
      </c>
      <c r="B83" s="145">
        <v>92</v>
      </c>
    </row>
    <row r="84" spans="1:2">
      <c r="A84" s="144" t="s">
        <v>1511</v>
      </c>
      <c r="B84" s="145">
        <v>145</v>
      </c>
    </row>
    <row r="85" spans="1:2">
      <c r="A85" s="144" t="s">
        <v>1512</v>
      </c>
      <c r="B85" s="145">
        <v>82</v>
      </c>
    </row>
    <row r="86" spans="1:2">
      <c r="A86" s="144" t="s">
        <v>1513</v>
      </c>
      <c r="B86" s="145">
        <v>285</v>
      </c>
    </row>
    <row r="87" spans="1:2">
      <c r="A87" s="144" t="s">
        <v>1514</v>
      </c>
      <c r="B87" s="145">
        <v>88</v>
      </c>
    </row>
    <row r="88" spans="1:2">
      <c r="A88" s="144" t="s">
        <v>1515</v>
      </c>
      <c r="B88" s="145">
        <v>60</v>
      </c>
    </row>
    <row r="89" spans="1:2">
      <c r="A89" s="144" t="s">
        <v>1516</v>
      </c>
      <c r="B89" s="145">
        <v>51</v>
      </c>
    </row>
    <row r="90" spans="1:2">
      <c r="A90" s="144" t="s">
        <v>1517</v>
      </c>
      <c r="B90" s="145">
        <v>52</v>
      </c>
    </row>
    <row r="91" spans="1:2">
      <c r="A91" s="144" t="s">
        <v>1518</v>
      </c>
      <c r="B91" s="145">
        <v>640</v>
      </c>
    </row>
    <row r="92" spans="1:2">
      <c r="A92" s="144" t="s">
        <v>1519</v>
      </c>
      <c r="B92" s="145">
        <v>41</v>
      </c>
    </row>
    <row r="93" spans="1:2">
      <c r="A93" s="144" t="s">
        <v>1520</v>
      </c>
      <c r="B93" s="145">
        <v>43</v>
      </c>
    </row>
    <row r="94" spans="1:2">
      <c r="A94" s="144" t="s">
        <v>1521</v>
      </c>
      <c r="B94" s="145">
        <v>121</v>
      </c>
    </row>
    <row r="95" spans="1:2">
      <c r="A95" s="144" t="s">
        <v>1522</v>
      </c>
      <c r="B95" s="145">
        <v>62</v>
      </c>
    </row>
    <row r="96" spans="1:2">
      <c r="A96" s="144" t="s">
        <v>1523</v>
      </c>
      <c r="B96" s="145">
        <v>174</v>
      </c>
    </row>
    <row r="97" spans="1:2">
      <c r="A97" s="144" t="s">
        <v>1524</v>
      </c>
      <c r="B97" s="145">
        <v>89</v>
      </c>
    </row>
    <row r="98" spans="1:2">
      <c r="A98" s="144" t="s">
        <v>1525</v>
      </c>
      <c r="B98" s="145">
        <v>149</v>
      </c>
    </row>
    <row r="99" spans="1:2">
      <c r="A99" s="144" t="s">
        <v>1526</v>
      </c>
      <c r="B99" s="145">
        <v>94</v>
      </c>
    </row>
    <row r="100" spans="1:2">
      <c r="A100" s="144" t="s">
        <v>1527</v>
      </c>
      <c r="B100" s="145">
        <v>117</v>
      </c>
    </row>
    <row r="101" spans="1:2">
      <c r="A101" s="144" t="s">
        <v>1528</v>
      </c>
      <c r="B101" s="145">
        <v>57</v>
      </c>
    </row>
    <row r="102" spans="1:2">
      <c r="A102" s="144" t="s">
        <v>1529</v>
      </c>
      <c r="B102" s="145">
        <v>55</v>
      </c>
    </row>
    <row r="103" spans="1:2">
      <c r="A103" s="144"/>
      <c r="B103" s="145">
        <v>2671</v>
      </c>
    </row>
    <row r="104" spans="1:2">
      <c r="A104" s="144" t="s">
        <v>1306</v>
      </c>
      <c r="B104" s="145">
        <v>6</v>
      </c>
    </row>
    <row r="105" spans="1:2">
      <c r="A105" s="144" t="s">
        <v>1314</v>
      </c>
      <c r="B105" s="145">
        <v>21</v>
      </c>
    </row>
    <row r="106" spans="1:2">
      <c r="A106" s="144" t="s">
        <v>1317</v>
      </c>
      <c r="B106" s="145">
        <v>10</v>
      </c>
    </row>
    <row r="107" spans="1:2">
      <c r="A107" s="144" t="s">
        <v>1295</v>
      </c>
      <c r="B107" s="145">
        <v>22</v>
      </c>
    </row>
    <row r="108" spans="1:2">
      <c r="A108" s="144" t="s">
        <v>1322</v>
      </c>
      <c r="B108" s="145">
        <v>12</v>
      </c>
    </row>
    <row r="109" spans="1:2">
      <c r="A109" s="144" t="s">
        <v>1323</v>
      </c>
      <c r="B109" s="145">
        <v>10</v>
      </c>
    </row>
    <row r="110" spans="1:2">
      <c r="A110" s="144" t="s">
        <v>1319</v>
      </c>
      <c r="B110" s="145">
        <v>5</v>
      </c>
    </row>
    <row r="111" spans="1:2">
      <c r="A111" s="144" t="s">
        <v>1321</v>
      </c>
      <c r="B111" s="145">
        <v>21</v>
      </c>
    </row>
    <row r="112" spans="1:2">
      <c r="A112" s="144" t="s">
        <v>1307</v>
      </c>
      <c r="B112" s="145">
        <v>24</v>
      </c>
    </row>
    <row r="113" spans="1:2">
      <c r="A113" s="144" t="s">
        <v>1315</v>
      </c>
      <c r="B113" s="145">
        <v>13</v>
      </c>
    </row>
    <row r="114" spans="1:2">
      <c r="A114" s="144" t="s">
        <v>1298</v>
      </c>
      <c r="B114" s="145">
        <v>17</v>
      </c>
    </row>
    <row r="115" spans="1:2">
      <c r="A115" s="144" t="s">
        <v>1311</v>
      </c>
      <c r="B115" s="145">
        <v>27</v>
      </c>
    </row>
    <row r="116" spans="1:2">
      <c r="A116" s="144" t="s">
        <v>1296</v>
      </c>
      <c r="B116" s="145">
        <v>77</v>
      </c>
    </row>
    <row r="117" spans="1:2">
      <c r="A117" s="144" t="s">
        <v>1309</v>
      </c>
      <c r="B117" s="145">
        <v>14</v>
      </c>
    </row>
    <row r="118" spans="1:2">
      <c r="A118" s="144" t="s">
        <v>1297</v>
      </c>
      <c r="B118" s="145">
        <v>45</v>
      </c>
    </row>
    <row r="119" spans="1:2">
      <c r="A119" s="144" t="s">
        <v>1301</v>
      </c>
      <c r="B119" s="145">
        <v>66</v>
      </c>
    </row>
    <row r="120" spans="1:2">
      <c r="A120" s="144" t="s">
        <v>1303</v>
      </c>
      <c r="B120" s="145">
        <v>20</v>
      </c>
    </row>
    <row r="121" spans="1:2">
      <c r="A121" s="144" t="s">
        <v>1300</v>
      </c>
      <c r="B121" s="145">
        <v>9</v>
      </c>
    </row>
    <row r="122" spans="1:2">
      <c r="A122" s="144" t="s">
        <v>1318</v>
      </c>
      <c r="B122" s="145">
        <v>27</v>
      </c>
    </row>
    <row r="123" spans="1:2">
      <c r="A123" s="144" t="s">
        <v>1302</v>
      </c>
      <c r="B123" s="145">
        <v>9</v>
      </c>
    </row>
    <row r="124" spans="1:2">
      <c r="A124" s="144" t="s">
        <v>1312</v>
      </c>
      <c r="B124" s="145">
        <v>15</v>
      </c>
    </row>
    <row r="125" spans="1:2">
      <c r="A125" s="144" t="s">
        <v>1316</v>
      </c>
      <c r="B125" s="145">
        <v>7</v>
      </c>
    </row>
    <row r="126" spans="1:2">
      <c r="A126" s="144" t="s">
        <v>1294</v>
      </c>
      <c r="B126" s="145">
        <v>21</v>
      </c>
    </row>
    <row r="127" spans="1:2">
      <c r="A127" s="144" t="s">
        <v>1305</v>
      </c>
      <c r="B127" s="145">
        <v>37</v>
      </c>
    </row>
    <row r="128" spans="1:2">
      <c r="A128" s="144" t="s">
        <v>1726</v>
      </c>
      <c r="B128" s="145">
        <v>2</v>
      </c>
    </row>
    <row r="129" spans="1:2">
      <c r="A129" s="144" t="s">
        <v>1325</v>
      </c>
      <c r="B129" s="145">
        <v>370</v>
      </c>
    </row>
    <row r="130" spans="1:2">
      <c r="A130" s="144" t="s">
        <v>1336</v>
      </c>
      <c r="B130" s="145">
        <v>8</v>
      </c>
    </row>
    <row r="131" spans="1:2">
      <c r="A131" s="144" t="s">
        <v>1348</v>
      </c>
      <c r="B131" s="145">
        <v>33</v>
      </c>
    </row>
    <row r="132" spans="1:2">
      <c r="A132" s="144" t="s">
        <v>1347</v>
      </c>
      <c r="B132" s="145">
        <v>17</v>
      </c>
    </row>
    <row r="133" spans="1:2">
      <c r="A133" s="144" t="s">
        <v>1349</v>
      </c>
      <c r="B133" s="145">
        <v>8</v>
      </c>
    </row>
    <row r="134" spans="1:2">
      <c r="A134" s="144" t="s">
        <v>1342</v>
      </c>
      <c r="B134" s="145">
        <v>9</v>
      </c>
    </row>
    <row r="135" spans="1:2">
      <c r="A135" s="144" t="s">
        <v>1326</v>
      </c>
      <c r="B135" s="145">
        <v>12</v>
      </c>
    </row>
    <row r="136" spans="1:2">
      <c r="A136" s="144" t="s">
        <v>1346</v>
      </c>
      <c r="B136" s="145">
        <v>13</v>
      </c>
    </row>
    <row r="137" spans="1:2">
      <c r="A137" s="144" t="s">
        <v>1329</v>
      </c>
      <c r="B137" s="145">
        <v>19</v>
      </c>
    </row>
    <row r="138" spans="1:2">
      <c r="A138" s="144" t="s">
        <v>1328</v>
      </c>
      <c r="B138" s="145">
        <v>1</v>
      </c>
    </row>
    <row r="139" spans="1:2">
      <c r="A139" s="144" t="s">
        <v>1330</v>
      </c>
      <c r="B139" s="145">
        <v>6</v>
      </c>
    </row>
    <row r="140" spans="1:2">
      <c r="A140" s="144" t="s">
        <v>1332</v>
      </c>
      <c r="B140" s="145">
        <v>2</v>
      </c>
    </row>
    <row r="141" spans="1:2">
      <c r="A141" s="144" t="s">
        <v>1338</v>
      </c>
      <c r="B141" s="145">
        <v>21</v>
      </c>
    </row>
    <row r="142" spans="1:2">
      <c r="A142" s="144" t="s">
        <v>1334</v>
      </c>
      <c r="B142" s="145">
        <v>36</v>
      </c>
    </row>
    <row r="143" spans="1:2">
      <c r="A143" s="144" t="s">
        <v>1344</v>
      </c>
      <c r="B143" s="145">
        <v>36</v>
      </c>
    </row>
    <row r="144" spans="1:2">
      <c r="A144" s="144" t="s">
        <v>1331</v>
      </c>
      <c r="B144" s="145">
        <v>13</v>
      </c>
    </row>
    <row r="145" spans="1:2">
      <c r="A145" s="144" t="s">
        <v>1333</v>
      </c>
      <c r="B145" s="145">
        <v>20</v>
      </c>
    </row>
    <row r="146" spans="1:2">
      <c r="A146" s="144" t="s">
        <v>1350</v>
      </c>
      <c r="B146" s="145">
        <v>28</v>
      </c>
    </row>
    <row r="147" spans="1:2">
      <c r="A147" s="144" t="s">
        <v>1341</v>
      </c>
      <c r="B147" s="145">
        <v>10</v>
      </c>
    </row>
    <row r="148" spans="1:2">
      <c r="A148" s="144" t="s">
        <v>1335</v>
      </c>
      <c r="B148" s="145">
        <v>16</v>
      </c>
    </row>
    <row r="149" spans="1:2">
      <c r="A149" s="144" t="s">
        <v>1327</v>
      </c>
      <c r="B149" s="145">
        <v>17</v>
      </c>
    </row>
    <row r="150" spans="1:2">
      <c r="A150" s="144" t="s">
        <v>1343</v>
      </c>
      <c r="B150" s="145">
        <v>35</v>
      </c>
    </row>
    <row r="151" spans="1:2">
      <c r="A151" s="144" t="s">
        <v>1320</v>
      </c>
      <c r="B151" s="145">
        <v>7</v>
      </c>
    </row>
    <row r="152" spans="1:2">
      <c r="A152" s="144" t="s">
        <v>1339</v>
      </c>
      <c r="B152" s="145">
        <v>49</v>
      </c>
    </row>
    <row r="153" spans="1:2">
      <c r="A153" s="144" t="s">
        <v>1727</v>
      </c>
      <c r="B153" s="145">
        <v>16</v>
      </c>
    </row>
    <row r="154" spans="1:2">
      <c r="A154" s="144" t="s">
        <v>1728</v>
      </c>
      <c r="B154" s="145">
        <v>6</v>
      </c>
    </row>
    <row r="155" spans="1:2">
      <c r="A155" s="144" t="s">
        <v>1352</v>
      </c>
      <c r="B155" s="145">
        <v>180</v>
      </c>
    </row>
    <row r="156" spans="1:2">
      <c r="A156" s="144" t="s">
        <v>1353</v>
      </c>
      <c r="B156" s="145">
        <v>14</v>
      </c>
    </row>
    <row r="157" spans="1:2">
      <c r="A157" s="144" t="s">
        <v>1365</v>
      </c>
      <c r="B157" s="145">
        <v>7</v>
      </c>
    </row>
    <row r="158" spans="1:2">
      <c r="A158" s="144" t="s">
        <v>1366</v>
      </c>
      <c r="B158" s="145">
        <v>4</v>
      </c>
    </row>
    <row r="159" spans="1:2">
      <c r="A159" s="144" t="s">
        <v>1377</v>
      </c>
      <c r="B159" s="145">
        <v>5</v>
      </c>
    </row>
    <row r="160" spans="1:2">
      <c r="A160" s="144" t="s">
        <v>1351</v>
      </c>
      <c r="B160" s="145">
        <v>8</v>
      </c>
    </row>
    <row r="161" spans="1:2">
      <c r="A161" s="144" t="s">
        <v>1357</v>
      </c>
      <c r="B161" s="145">
        <v>1</v>
      </c>
    </row>
    <row r="162" spans="1:2">
      <c r="A162" s="144" t="s">
        <v>1362</v>
      </c>
      <c r="B162" s="145">
        <v>8</v>
      </c>
    </row>
    <row r="163" spans="1:2">
      <c r="A163" s="144" t="s">
        <v>1340</v>
      </c>
      <c r="B163" s="145">
        <v>33</v>
      </c>
    </row>
    <row r="164" spans="1:2">
      <c r="A164" s="144" t="s">
        <v>1370</v>
      </c>
      <c r="B164" s="145">
        <v>12</v>
      </c>
    </row>
    <row r="165" spans="1:2">
      <c r="A165" s="144" t="s">
        <v>1367</v>
      </c>
      <c r="B165" s="145">
        <v>14</v>
      </c>
    </row>
    <row r="166" spans="1:2">
      <c r="A166" s="144" t="s">
        <v>1358</v>
      </c>
      <c r="B166" s="145">
        <v>3</v>
      </c>
    </row>
    <row r="167" spans="1:2">
      <c r="A167" s="144" t="s">
        <v>1374</v>
      </c>
      <c r="B167" s="145">
        <v>9</v>
      </c>
    </row>
    <row r="168" spans="1:2">
      <c r="A168" s="144" t="s">
        <v>1373</v>
      </c>
      <c r="B168" s="145">
        <v>9</v>
      </c>
    </row>
    <row r="169" spans="1:2">
      <c r="A169" s="144" t="s">
        <v>1376</v>
      </c>
      <c r="B169" s="145">
        <v>7</v>
      </c>
    </row>
    <row r="170" spans="1:2">
      <c r="A170" s="144" t="s">
        <v>1360</v>
      </c>
      <c r="B170" s="145">
        <v>11</v>
      </c>
    </row>
    <row r="171" spans="1:2">
      <c r="A171" s="144" t="s">
        <v>1372</v>
      </c>
      <c r="B171" s="145">
        <v>9</v>
      </c>
    </row>
    <row r="172" spans="1:2">
      <c r="A172" s="144" t="s">
        <v>1369</v>
      </c>
      <c r="B172" s="145">
        <v>10</v>
      </c>
    </row>
    <row r="173" spans="1:2">
      <c r="A173" s="144" t="s">
        <v>1375</v>
      </c>
      <c r="B173" s="145">
        <v>4</v>
      </c>
    </row>
    <row r="174" spans="1:2">
      <c r="A174" s="144" t="s">
        <v>1359</v>
      </c>
      <c r="B174" s="145">
        <v>5</v>
      </c>
    </row>
    <row r="175" spans="1:2">
      <c r="A175" s="144" t="s">
        <v>1361</v>
      </c>
      <c r="B175" s="145">
        <v>4</v>
      </c>
    </row>
    <row r="176" spans="1:2">
      <c r="A176" s="144" t="s">
        <v>1356</v>
      </c>
      <c r="B176" s="145">
        <v>1</v>
      </c>
    </row>
    <row r="177" spans="1:2">
      <c r="A177" s="144" t="s">
        <v>1355</v>
      </c>
      <c r="B177" s="145">
        <v>15</v>
      </c>
    </row>
    <row r="178" spans="1:2">
      <c r="A178" s="144" t="s">
        <v>1354</v>
      </c>
      <c r="B178" s="145">
        <v>8</v>
      </c>
    </row>
    <row r="179" spans="1:2">
      <c r="A179" s="144" t="s">
        <v>1363</v>
      </c>
      <c r="B179" s="145">
        <v>16</v>
      </c>
    </row>
    <row r="180" spans="1:2">
      <c r="A180" s="144" t="s">
        <v>1729</v>
      </c>
      <c r="B180" s="145">
        <v>6</v>
      </c>
    </row>
    <row r="181" spans="1:2">
      <c r="A181" s="144" t="s">
        <v>1730</v>
      </c>
      <c r="B181" s="145">
        <v>19</v>
      </c>
    </row>
    <row r="182" spans="1:2">
      <c r="A182" s="144" t="s">
        <v>1299</v>
      </c>
      <c r="B182" s="145">
        <v>134</v>
      </c>
    </row>
    <row r="183" spans="1:2">
      <c r="A183" s="144" t="s">
        <v>1364</v>
      </c>
      <c r="B183" s="145">
        <v>36</v>
      </c>
    </row>
    <row r="184" spans="1:2">
      <c r="A184" s="144" t="s">
        <v>1324</v>
      </c>
      <c r="B184" s="145">
        <v>21</v>
      </c>
    </row>
    <row r="185" spans="1:2">
      <c r="A185" s="144" t="s">
        <v>1389</v>
      </c>
      <c r="B185" s="145">
        <v>2</v>
      </c>
    </row>
    <row r="186" spans="1:2">
      <c r="A186" s="144" t="s">
        <v>1395</v>
      </c>
      <c r="B186" s="145">
        <v>1</v>
      </c>
    </row>
    <row r="187" spans="1:2">
      <c r="A187" s="144" t="s">
        <v>1396</v>
      </c>
      <c r="B187" s="145">
        <v>2</v>
      </c>
    </row>
    <row r="188" spans="1:2">
      <c r="A188" s="144" t="s">
        <v>1390</v>
      </c>
      <c r="B188" s="145">
        <v>8</v>
      </c>
    </row>
    <row r="189" spans="1:2">
      <c r="A189" s="144" t="s">
        <v>1380</v>
      </c>
      <c r="B189" s="145">
        <v>6</v>
      </c>
    </row>
    <row r="190" spans="1:2">
      <c r="A190" s="144" t="s">
        <v>1399</v>
      </c>
      <c r="B190" s="145">
        <v>7</v>
      </c>
    </row>
    <row r="191" spans="1:2">
      <c r="A191" s="144" t="s">
        <v>1398</v>
      </c>
      <c r="B191" s="145">
        <v>5</v>
      </c>
    </row>
    <row r="192" spans="1:2">
      <c r="A192" s="144" t="s">
        <v>1387</v>
      </c>
      <c r="B192" s="145">
        <v>5</v>
      </c>
    </row>
    <row r="193" spans="1:2">
      <c r="A193" s="144" t="s">
        <v>1379</v>
      </c>
      <c r="B193" s="145">
        <v>19</v>
      </c>
    </row>
    <row r="194" spans="1:2">
      <c r="A194" s="144" t="s">
        <v>1313</v>
      </c>
      <c r="B194" s="145">
        <v>15</v>
      </c>
    </row>
    <row r="195" spans="1:2">
      <c r="A195" s="144" t="s">
        <v>1382</v>
      </c>
      <c r="B195" s="145">
        <v>6</v>
      </c>
    </row>
    <row r="196" spans="1:2">
      <c r="A196" s="144" t="s">
        <v>1391</v>
      </c>
      <c r="B196" s="145">
        <v>3</v>
      </c>
    </row>
    <row r="197" spans="1:2">
      <c r="A197" s="144" t="s">
        <v>1381</v>
      </c>
      <c r="B197" s="145">
        <v>13</v>
      </c>
    </row>
    <row r="198" spans="1:2">
      <c r="A198" s="144" t="s">
        <v>1304</v>
      </c>
      <c r="B198" s="145">
        <v>8</v>
      </c>
    </row>
    <row r="199" spans="1:2">
      <c r="A199" s="144" t="s">
        <v>1384</v>
      </c>
      <c r="B199" s="145">
        <v>3</v>
      </c>
    </row>
    <row r="200" spans="1:2">
      <c r="A200" s="144" t="s">
        <v>1388</v>
      </c>
      <c r="B200" s="145">
        <v>9</v>
      </c>
    </row>
    <row r="201" spans="1:2">
      <c r="A201" s="144" t="s">
        <v>1385</v>
      </c>
      <c r="B201" s="145">
        <v>8</v>
      </c>
    </row>
    <row r="202" spans="1:2">
      <c r="A202" s="144" t="s">
        <v>1397</v>
      </c>
      <c r="B202" s="145">
        <v>2</v>
      </c>
    </row>
    <row r="203" spans="1:2">
      <c r="A203" s="144" t="s">
        <v>1394</v>
      </c>
      <c r="B203" s="145">
        <v>13</v>
      </c>
    </row>
    <row r="204" spans="1:2">
      <c r="A204" s="144" t="s">
        <v>1416</v>
      </c>
      <c r="B204" s="145">
        <v>95</v>
      </c>
    </row>
    <row r="205" spans="1:2">
      <c r="A205" s="144" t="s">
        <v>1383</v>
      </c>
      <c r="B205" s="145">
        <v>36</v>
      </c>
    </row>
    <row r="206" spans="1:2">
      <c r="A206" s="144" t="s">
        <v>1392</v>
      </c>
      <c r="B206" s="145">
        <v>36</v>
      </c>
    </row>
    <row r="207" spans="1:2">
      <c r="A207" s="144" t="s">
        <v>1378</v>
      </c>
      <c r="B207" s="145">
        <v>41</v>
      </c>
    </row>
    <row r="208" spans="1:2">
      <c r="A208" s="144" t="s">
        <v>1401</v>
      </c>
      <c r="B208" s="145">
        <v>30</v>
      </c>
    </row>
    <row r="209" spans="1:2">
      <c r="A209" s="144" t="s">
        <v>1345</v>
      </c>
      <c r="B209" s="145">
        <v>67</v>
      </c>
    </row>
    <row r="210" spans="1:2">
      <c r="A210" s="144" t="s">
        <v>1368</v>
      </c>
      <c r="B210" s="145">
        <v>77</v>
      </c>
    </row>
    <row r="211" spans="1:2">
      <c r="A211" s="144" t="s">
        <v>1410</v>
      </c>
      <c r="B211" s="145">
        <v>58</v>
      </c>
    </row>
    <row r="212" spans="1:2">
      <c r="A212" s="144" t="s">
        <v>1421</v>
      </c>
      <c r="B212" s="145">
        <v>59</v>
      </c>
    </row>
    <row r="213" spans="1:2">
      <c r="A213" s="144" t="s">
        <v>1405</v>
      </c>
      <c r="B213" s="145">
        <v>5</v>
      </c>
    </row>
    <row r="214" spans="1:2">
      <c r="A214" s="144" t="s">
        <v>1406</v>
      </c>
      <c r="B214" s="145">
        <v>25</v>
      </c>
    </row>
    <row r="215" spans="1:2">
      <c r="A215" s="144" t="s">
        <v>1393</v>
      </c>
      <c r="B215" s="145">
        <v>121</v>
      </c>
    </row>
    <row r="216" spans="1:2">
      <c r="A216" s="144" t="s">
        <v>1310</v>
      </c>
      <c r="B216" s="145">
        <v>38</v>
      </c>
    </row>
    <row r="217" spans="1:2">
      <c r="A217" s="144" t="s">
        <v>1400</v>
      </c>
      <c r="B217" s="145">
        <v>34</v>
      </c>
    </row>
    <row r="218" spans="1:2">
      <c r="A218" s="144" t="s">
        <v>1308</v>
      </c>
      <c r="B218" s="145">
        <v>31</v>
      </c>
    </row>
    <row r="219" spans="1:2">
      <c r="A219" s="144" t="s">
        <v>1413</v>
      </c>
      <c r="B219" s="145">
        <v>102</v>
      </c>
    </row>
    <row r="220" spans="1:2">
      <c r="A220" s="144" t="s">
        <v>1337</v>
      </c>
      <c r="B220" s="145">
        <v>37</v>
      </c>
    </row>
    <row r="221" spans="1:2">
      <c r="A221" s="144" t="s">
        <v>1420</v>
      </c>
      <c r="B221" s="145">
        <v>16</v>
      </c>
    </row>
    <row r="222" spans="1:2">
      <c r="A222" s="144" t="s">
        <v>1402</v>
      </c>
      <c r="B222" s="145">
        <v>3</v>
      </c>
    </row>
    <row r="223" spans="1:2">
      <c r="A223" s="144" t="s">
        <v>1407</v>
      </c>
      <c r="B223" s="145">
        <v>20</v>
      </c>
    </row>
    <row r="224" spans="1:2">
      <c r="A224" s="144" t="s">
        <v>1417</v>
      </c>
      <c r="B224" s="145">
        <v>18</v>
      </c>
    </row>
    <row r="225" spans="1:2">
      <c r="A225" s="144" t="s">
        <v>1418</v>
      </c>
      <c r="B225" s="145">
        <v>79</v>
      </c>
    </row>
    <row r="226" spans="1:2">
      <c r="A226" s="144" t="s">
        <v>1408</v>
      </c>
      <c r="B226" s="145">
        <v>31</v>
      </c>
    </row>
    <row r="227" spans="1:2">
      <c r="A227" s="144" t="s">
        <v>1415</v>
      </c>
      <c r="B227" s="145">
        <v>36</v>
      </c>
    </row>
    <row r="228" spans="1:2">
      <c r="A228" s="144" t="s">
        <v>1404</v>
      </c>
      <c r="B228" s="145">
        <v>27</v>
      </c>
    </row>
    <row r="229" spans="1:2">
      <c r="A229" s="144" t="s">
        <v>1412</v>
      </c>
      <c r="B229" s="145">
        <v>10</v>
      </c>
    </row>
    <row r="230" spans="1:2">
      <c r="A230" s="144" t="s">
        <v>1423</v>
      </c>
      <c r="B230" s="145">
        <v>91</v>
      </c>
    </row>
    <row r="231" spans="1:2">
      <c r="A231" s="144" t="s">
        <v>1422</v>
      </c>
      <c r="B231" s="145">
        <v>29</v>
      </c>
    </row>
    <row r="232" spans="1:2">
      <c r="A232" s="144" t="s">
        <v>1411</v>
      </c>
      <c r="B232" s="145">
        <v>9</v>
      </c>
    </row>
    <row r="233" spans="1:2">
      <c r="A233" s="144" t="s">
        <v>1403</v>
      </c>
      <c r="B233" s="145">
        <v>25</v>
      </c>
    </row>
    <row r="234" spans="1:2">
      <c r="A234" s="144" t="s">
        <v>1371</v>
      </c>
      <c r="B234" s="145">
        <v>32</v>
      </c>
    </row>
    <row r="235" spans="1:2">
      <c r="A235" s="144" t="s">
        <v>1409</v>
      </c>
      <c r="B235" s="145">
        <v>115</v>
      </c>
    </row>
    <row r="236" spans="1:2">
      <c r="A236" s="144" t="s">
        <v>1731</v>
      </c>
      <c r="B236" s="145">
        <v>571</v>
      </c>
    </row>
    <row r="237" spans="1:2">
      <c r="A237" s="144" t="s">
        <v>1732</v>
      </c>
      <c r="B237" s="145">
        <v>379</v>
      </c>
    </row>
    <row r="238" spans="1:2">
      <c r="A238" s="144" t="s">
        <v>1424</v>
      </c>
      <c r="B238" s="145">
        <v>94</v>
      </c>
    </row>
    <row r="239" spans="1:2">
      <c r="A239" s="144" t="s">
        <v>1425</v>
      </c>
      <c r="B239" s="145">
        <v>80</v>
      </c>
    </row>
    <row r="240" spans="1:2">
      <c r="A240" s="144"/>
      <c r="B240" s="145">
        <v>2671</v>
      </c>
    </row>
    <row r="241" spans="1:2">
      <c r="A241" s="144" t="s">
        <v>1530</v>
      </c>
      <c r="B241" s="145">
        <v>907</v>
      </c>
    </row>
    <row r="242" spans="1:2">
      <c r="A242" s="144" t="s">
        <v>1531</v>
      </c>
      <c r="B242" s="145">
        <v>618</v>
      </c>
    </row>
    <row r="243" spans="1:2">
      <c r="A243" s="144" t="s">
        <v>1532</v>
      </c>
      <c r="B243" s="145">
        <v>412</v>
      </c>
    </row>
    <row r="244" spans="1:2">
      <c r="A244" s="144" t="s">
        <v>1533</v>
      </c>
      <c r="B244" s="145">
        <v>323</v>
      </c>
    </row>
    <row r="245" spans="1:2">
      <c r="A245" s="144" t="s">
        <v>1534</v>
      </c>
      <c r="B245" s="145">
        <v>2390</v>
      </c>
    </row>
    <row r="246" spans="1:2">
      <c r="A246" s="144"/>
      <c r="B246" s="145">
        <v>2671</v>
      </c>
    </row>
    <row r="247" spans="1:2">
      <c r="A247" s="144" t="s">
        <v>1535</v>
      </c>
      <c r="B247" s="145">
        <v>4650</v>
      </c>
    </row>
    <row r="248" spans="1:2">
      <c r="A248" s="121"/>
      <c r="B248" s="12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M732"/>
  <sheetViews>
    <sheetView workbookViewId="0">
      <pane ySplit="1" topLeftCell="A693" activePane="bottomLeft" state="frozen"/>
      <selection activeCell="D4" sqref="D4:H4"/>
      <selection pane="bottomLeft" activeCell="D4" sqref="D4:H4"/>
    </sheetView>
  </sheetViews>
  <sheetFormatPr baseColWidth="10" defaultRowHeight="12.75"/>
  <cols>
    <col min="1" max="1" width="17.7109375" style="87" customWidth="1"/>
    <col min="3" max="3" width="45.42578125" bestFit="1" customWidth="1"/>
    <col min="13" max="13" width="45.42578125" bestFit="1" customWidth="1"/>
  </cols>
  <sheetData>
    <row r="1" spans="1:13">
      <c r="A1" s="86" t="s">
        <v>1556</v>
      </c>
      <c r="B1" s="124" t="s">
        <v>1432</v>
      </c>
      <c r="C1" s="124" t="s">
        <v>1212</v>
      </c>
      <c r="D1" s="124" t="s">
        <v>1215</v>
      </c>
      <c r="E1" s="124" t="s">
        <v>1538</v>
      </c>
      <c r="M1" s="115"/>
    </row>
    <row r="2" spans="1:13">
      <c r="A2" s="87" t="str">
        <f>B2&amp;"_"&amp;E2</f>
        <v>200010700_1</v>
      </c>
      <c r="B2" s="146" t="s">
        <v>1433</v>
      </c>
      <c r="C2" s="146" t="s">
        <v>1694</v>
      </c>
      <c r="D2" s="147">
        <v>39</v>
      </c>
      <c r="E2" s="147">
        <v>1</v>
      </c>
      <c r="M2" s="116"/>
    </row>
    <row r="3" spans="1:13">
      <c r="A3" s="87" t="str">
        <f t="shared" ref="A3:A66" si="0">B3&amp;"_"&amp;E3</f>
        <v>200010700_2</v>
      </c>
      <c r="B3" s="146" t="s">
        <v>1433</v>
      </c>
      <c r="C3" s="146" t="s">
        <v>1695</v>
      </c>
      <c r="D3" s="147">
        <v>26</v>
      </c>
      <c r="E3" s="147">
        <v>2</v>
      </c>
      <c r="M3" s="116"/>
    </row>
    <row r="4" spans="1:13">
      <c r="A4" s="87" t="str">
        <f t="shared" si="0"/>
        <v>200010700_3</v>
      </c>
      <c r="B4" s="146" t="s">
        <v>1433</v>
      </c>
      <c r="C4" s="146" t="s">
        <v>1696</v>
      </c>
      <c r="D4" s="147">
        <v>5</v>
      </c>
      <c r="E4" s="147">
        <v>3</v>
      </c>
      <c r="M4" s="116"/>
    </row>
    <row r="5" spans="1:13">
      <c r="A5" s="87" t="str">
        <f t="shared" si="0"/>
        <v>200023414_1</v>
      </c>
      <c r="B5" s="146" t="s">
        <v>1434</v>
      </c>
      <c r="C5" s="146" t="s">
        <v>1694</v>
      </c>
      <c r="D5" s="147">
        <v>469</v>
      </c>
      <c r="E5" s="147">
        <v>1</v>
      </c>
      <c r="M5" s="116"/>
    </row>
    <row r="6" spans="1:13">
      <c r="A6" s="87" t="str">
        <f t="shared" si="0"/>
        <v>200023414_2</v>
      </c>
      <c r="B6" s="146" t="s">
        <v>1434</v>
      </c>
      <c r="C6" s="146" t="s">
        <v>1695</v>
      </c>
      <c r="D6" s="147">
        <v>251</v>
      </c>
      <c r="E6" s="147">
        <v>2</v>
      </c>
      <c r="M6" s="116"/>
    </row>
    <row r="7" spans="1:13">
      <c r="A7" s="87" t="str">
        <f t="shared" si="0"/>
        <v>200023414_3</v>
      </c>
      <c r="B7" s="146" t="s">
        <v>1434</v>
      </c>
      <c r="C7" s="146" t="s">
        <v>1697</v>
      </c>
      <c r="D7" s="147">
        <v>118</v>
      </c>
      <c r="E7" s="147">
        <v>3</v>
      </c>
      <c r="M7" s="116"/>
    </row>
    <row r="8" spans="1:13">
      <c r="A8" s="87" t="str">
        <f t="shared" si="0"/>
        <v>200035103_1</v>
      </c>
      <c r="B8" s="146" t="s">
        <v>1435</v>
      </c>
      <c r="C8" s="146" t="s">
        <v>1697</v>
      </c>
      <c r="D8" s="147">
        <v>1</v>
      </c>
      <c r="E8" s="147">
        <v>1</v>
      </c>
      <c r="M8" s="116"/>
    </row>
    <row r="9" spans="1:13">
      <c r="A9" s="87" t="str">
        <f t="shared" si="0"/>
        <v>200035103_2</v>
      </c>
      <c r="B9" s="146" t="s">
        <v>1435</v>
      </c>
      <c r="C9" s="146" t="s">
        <v>1699</v>
      </c>
      <c r="D9" s="147">
        <v>1</v>
      </c>
      <c r="E9" s="147">
        <v>2</v>
      </c>
      <c r="M9" s="116"/>
    </row>
    <row r="10" spans="1:13">
      <c r="A10" s="87" t="str">
        <f t="shared" si="0"/>
        <v>200035111_1</v>
      </c>
      <c r="B10" s="146" t="s">
        <v>1436</v>
      </c>
      <c r="C10" s="146" t="s">
        <v>1695</v>
      </c>
      <c r="D10" s="147">
        <v>3</v>
      </c>
      <c r="E10" s="147">
        <v>1</v>
      </c>
      <c r="M10" s="116"/>
    </row>
    <row r="11" spans="1:13">
      <c r="A11" s="87" t="str">
        <f t="shared" si="0"/>
        <v>200035111_2</v>
      </c>
      <c r="B11" s="146" t="s">
        <v>1436</v>
      </c>
      <c r="C11" s="146" t="s">
        <v>1694</v>
      </c>
      <c r="D11" s="147">
        <v>2</v>
      </c>
      <c r="E11" s="147">
        <v>2</v>
      </c>
      <c r="M11" s="116"/>
    </row>
    <row r="12" spans="1:13">
      <c r="A12" s="87" t="str">
        <f t="shared" si="0"/>
        <v>200035111_3</v>
      </c>
      <c r="B12" s="146" t="s">
        <v>1436</v>
      </c>
      <c r="C12" s="146" t="s">
        <v>1697</v>
      </c>
      <c r="D12" s="147">
        <v>1</v>
      </c>
      <c r="E12" s="147">
        <v>3</v>
      </c>
      <c r="M12" s="116"/>
    </row>
    <row r="13" spans="1:13">
      <c r="A13" s="87" t="str">
        <f t="shared" si="0"/>
        <v>200035665_1</v>
      </c>
      <c r="B13" s="146" t="s">
        <v>1437</v>
      </c>
      <c r="C13" s="146" t="s">
        <v>1694</v>
      </c>
      <c r="D13" s="147">
        <v>38</v>
      </c>
      <c r="E13" s="147">
        <v>1</v>
      </c>
      <c r="M13" s="116"/>
    </row>
    <row r="14" spans="1:13">
      <c r="A14" s="87" t="str">
        <f t="shared" si="0"/>
        <v>200035665_2</v>
      </c>
      <c r="B14" s="146" t="s">
        <v>1437</v>
      </c>
      <c r="C14" s="146" t="s">
        <v>1695</v>
      </c>
      <c r="D14" s="147">
        <v>27</v>
      </c>
      <c r="E14" s="147">
        <v>2</v>
      </c>
      <c r="M14" s="116"/>
    </row>
    <row r="15" spans="1:13">
      <c r="A15" s="87" t="str">
        <f t="shared" si="0"/>
        <v>200035665_3</v>
      </c>
      <c r="B15" s="146" t="s">
        <v>1437</v>
      </c>
      <c r="C15" s="146" t="s">
        <v>1697</v>
      </c>
      <c r="D15" s="147">
        <v>10</v>
      </c>
      <c r="E15" s="147">
        <v>3</v>
      </c>
      <c r="M15" s="116"/>
    </row>
    <row r="16" spans="1:13">
      <c r="A16" s="87" t="str">
        <f t="shared" si="0"/>
        <v>200035814_1</v>
      </c>
      <c r="B16" s="146" t="s">
        <v>1438</v>
      </c>
      <c r="C16" s="146" t="s">
        <v>1694</v>
      </c>
      <c r="D16" s="147">
        <v>23</v>
      </c>
      <c r="E16" s="147">
        <v>1</v>
      </c>
    </row>
    <row r="17" spans="1:5">
      <c r="A17" s="87" t="str">
        <f t="shared" si="0"/>
        <v>200035814_2</v>
      </c>
      <c r="B17" s="146" t="s">
        <v>1438</v>
      </c>
      <c r="C17" s="146" t="s">
        <v>1696</v>
      </c>
      <c r="D17" s="147">
        <v>13</v>
      </c>
      <c r="E17" s="147">
        <v>2</v>
      </c>
    </row>
    <row r="18" spans="1:5">
      <c r="A18" s="87" t="str">
        <f t="shared" si="0"/>
        <v>200035814_3</v>
      </c>
      <c r="B18" s="146" t="s">
        <v>1438</v>
      </c>
      <c r="C18" s="146" t="s">
        <v>1695</v>
      </c>
      <c r="D18" s="147">
        <v>9</v>
      </c>
      <c r="E18" s="147">
        <v>3</v>
      </c>
    </row>
    <row r="19" spans="1:5">
      <c r="A19" s="87" t="str">
        <f t="shared" si="0"/>
        <v>200036069_1</v>
      </c>
      <c r="B19" s="146" t="s">
        <v>1439</v>
      </c>
      <c r="C19" s="146" t="s">
        <v>1694</v>
      </c>
      <c r="D19" s="147">
        <v>5</v>
      </c>
      <c r="E19" s="147">
        <v>1</v>
      </c>
    </row>
    <row r="20" spans="1:5">
      <c r="A20" s="87" t="str">
        <f t="shared" si="0"/>
        <v>200036069_2</v>
      </c>
      <c r="B20" s="146" t="s">
        <v>1439</v>
      </c>
      <c r="C20" s="146" t="s">
        <v>1697</v>
      </c>
      <c r="D20" s="147">
        <v>2</v>
      </c>
      <c r="E20" s="147">
        <v>2</v>
      </c>
    </row>
    <row r="21" spans="1:5">
      <c r="A21" s="87" t="str">
        <f t="shared" si="0"/>
        <v>200036069_3</v>
      </c>
      <c r="B21" s="146" t="s">
        <v>1439</v>
      </c>
      <c r="C21" s="146" t="s">
        <v>1705</v>
      </c>
      <c r="D21" s="147">
        <v>1</v>
      </c>
      <c r="E21" s="147">
        <v>3</v>
      </c>
    </row>
    <row r="22" spans="1:5">
      <c r="A22" s="87" t="str">
        <f t="shared" si="0"/>
        <v>200040277_1</v>
      </c>
      <c r="B22" s="146" t="s">
        <v>1440</v>
      </c>
      <c r="C22" s="146" t="s">
        <v>1695</v>
      </c>
      <c r="D22" s="147">
        <v>48</v>
      </c>
      <c r="E22" s="147">
        <v>1</v>
      </c>
    </row>
    <row r="23" spans="1:5">
      <c r="A23" s="87" t="str">
        <f t="shared" si="0"/>
        <v>200040277_2</v>
      </c>
      <c r="B23" s="146" t="s">
        <v>1440</v>
      </c>
      <c r="C23" s="146" t="s">
        <v>1694</v>
      </c>
      <c r="D23" s="147">
        <v>28</v>
      </c>
      <c r="E23" s="147">
        <v>2</v>
      </c>
    </row>
    <row r="24" spans="1:5">
      <c r="A24" s="87" t="str">
        <f t="shared" si="0"/>
        <v>200040277_3</v>
      </c>
      <c r="B24" s="146" t="s">
        <v>1440</v>
      </c>
      <c r="C24" s="146" t="s">
        <v>1696</v>
      </c>
      <c r="D24" s="147">
        <v>23</v>
      </c>
      <c r="E24" s="147">
        <v>3</v>
      </c>
    </row>
    <row r="25" spans="1:5">
      <c r="A25" s="87" t="str">
        <f t="shared" si="0"/>
        <v>200042604_1</v>
      </c>
      <c r="B25" s="146" t="s">
        <v>1441</v>
      </c>
      <c r="C25" s="146" t="s">
        <v>1695</v>
      </c>
      <c r="D25" s="147">
        <v>5</v>
      </c>
      <c r="E25" s="147">
        <v>1</v>
      </c>
    </row>
    <row r="26" spans="1:5">
      <c r="A26" s="87" t="str">
        <f t="shared" si="0"/>
        <v>200042604_2</v>
      </c>
      <c r="B26" s="146" t="s">
        <v>1441</v>
      </c>
      <c r="C26" s="146" t="s">
        <v>1694</v>
      </c>
      <c r="D26" s="147">
        <v>4</v>
      </c>
      <c r="E26" s="147">
        <v>2</v>
      </c>
    </row>
    <row r="27" spans="1:5">
      <c r="A27" s="87" t="str">
        <f t="shared" si="0"/>
        <v>200042604_3</v>
      </c>
      <c r="B27" s="146" t="s">
        <v>1441</v>
      </c>
      <c r="C27" s="146" t="s">
        <v>1704</v>
      </c>
      <c r="D27" s="147">
        <v>3</v>
      </c>
      <c r="E27" s="147">
        <v>3</v>
      </c>
    </row>
    <row r="28" spans="1:5">
      <c r="A28" s="87" t="str">
        <f t="shared" si="0"/>
        <v>200042729_1</v>
      </c>
      <c r="B28" s="146" t="s">
        <v>1442</v>
      </c>
      <c r="C28" s="146" t="s">
        <v>1694</v>
      </c>
      <c r="D28" s="147">
        <v>7</v>
      </c>
      <c r="E28" s="147">
        <v>1</v>
      </c>
    </row>
    <row r="29" spans="1:5">
      <c r="A29" s="87" t="str">
        <f t="shared" si="0"/>
        <v>200042729_2</v>
      </c>
      <c r="B29" s="146" t="s">
        <v>1442</v>
      </c>
      <c r="C29" s="146" t="s">
        <v>1695</v>
      </c>
      <c r="D29" s="147">
        <v>4</v>
      </c>
      <c r="E29" s="147">
        <v>2</v>
      </c>
    </row>
    <row r="30" spans="1:5">
      <c r="A30" s="87" t="str">
        <f t="shared" si="0"/>
        <v>200042729_3</v>
      </c>
      <c r="B30" s="146" t="s">
        <v>1442</v>
      </c>
      <c r="C30" s="146" t="s">
        <v>1698</v>
      </c>
      <c r="D30" s="147">
        <v>2</v>
      </c>
      <c r="E30" s="147">
        <v>3</v>
      </c>
    </row>
    <row r="31" spans="1:5">
      <c r="A31" s="87" t="str">
        <f t="shared" si="0"/>
        <v>200043354_1</v>
      </c>
      <c r="B31" s="146" t="s">
        <v>1443</v>
      </c>
      <c r="C31" s="146" t="s">
        <v>1694</v>
      </c>
      <c r="D31" s="147">
        <v>5</v>
      </c>
      <c r="E31" s="147">
        <v>1</v>
      </c>
    </row>
    <row r="32" spans="1:5">
      <c r="A32" s="87" t="str">
        <f t="shared" si="0"/>
        <v>200043354_2</v>
      </c>
      <c r="B32" s="146" t="s">
        <v>1443</v>
      </c>
      <c r="C32" s="146" t="s">
        <v>1695</v>
      </c>
      <c r="D32" s="147">
        <v>5</v>
      </c>
      <c r="E32" s="147">
        <v>2</v>
      </c>
    </row>
    <row r="33" spans="1:5">
      <c r="A33" s="87" t="str">
        <f t="shared" si="0"/>
        <v>200043354_3</v>
      </c>
      <c r="B33" s="146" t="s">
        <v>1443</v>
      </c>
      <c r="C33" s="146" t="s">
        <v>1697</v>
      </c>
      <c r="D33" s="147">
        <v>2</v>
      </c>
      <c r="E33" s="147">
        <v>3</v>
      </c>
    </row>
    <row r="34" spans="1:5">
      <c r="A34" s="87" t="str">
        <f t="shared" si="0"/>
        <v>200065563_1</v>
      </c>
      <c r="B34" s="146" t="s">
        <v>1444</v>
      </c>
      <c r="C34" s="146" t="s">
        <v>1694</v>
      </c>
      <c r="D34" s="147">
        <v>11</v>
      </c>
      <c r="E34" s="147">
        <v>1</v>
      </c>
    </row>
    <row r="35" spans="1:5">
      <c r="A35" s="87" t="str">
        <f t="shared" si="0"/>
        <v>200065563_2</v>
      </c>
      <c r="B35" s="146" t="s">
        <v>1444</v>
      </c>
      <c r="C35" s="146" t="s">
        <v>1706</v>
      </c>
      <c r="D35" s="147">
        <v>2</v>
      </c>
      <c r="E35" s="147">
        <v>2</v>
      </c>
    </row>
    <row r="36" spans="1:5">
      <c r="A36" s="87" t="str">
        <f t="shared" si="0"/>
        <v>200065563_3</v>
      </c>
      <c r="B36" s="146" t="s">
        <v>1444</v>
      </c>
      <c r="C36" s="146" t="s">
        <v>1697</v>
      </c>
      <c r="D36" s="147">
        <v>2</v>
      </c>
      <c r="E36" s="147">
        <v>3</v>
      </c>
    </row>
    <row r="37" spans="1:5">
      <c r="A37" s="87" t="str">
        <f t="shared" si="0"/>
        <v>200065589_1</v>
      </c>
      <c r="B37" s="146" t="s">
        <v>1445</v>
      </c>
      <c r="C37" s="146" t="s">
        <v>1694</v>
      </c>
      <c r="D37" s="147">
        <v>5</v>
      </c>
      <c r="E37" s="147">
        <v>1</v>
      </c>
    </row>
    <row r="38" spans="1:5">
      <c r="A38" s="87" t="str">
        <f t="shared" si="0"/>
        <v>200065589_2</v>
      </c>
      <c r="B38" s="146" t="s">
        <v>1445</v>
      </c>
      <c r="C38" s="146" t="s">
        <v>1695</v>
      </c>
      <c r="D38" s="147">
        <v>4</v>
      </c>
      <c r="E38" s="147">
        <v>2</v>
      </c>
    </row>
    <row r="39" spans="1:5">
      <c r="A39" s="87" t="str">
        <f t="shared" si="0"/>
        <v>200065589_3</v>
      </c>
      <c r="B39" s="146" t="s">
        <v>1445</v>
      </c>
      <c r="C39" s="146" t="s">
        <v>1703</v>
      </c>
      <c r="D39" s="147">
        <v>1</v>
      </c>
      <c r="E39" s="147">
        <v>3</v>
      </c>
    </row>
    <row r="40" spans="1:5">
      <c r="A40" s="87" t="str">
        <f t="shared" si="0"/>
        <v>200065597_1</v>
      </c>
      <c r="B40" s="146" t="s">
        <v>1446</v>
      </c>
      <c r="C40" s="146" t="s">
        <v>1694</v>
      </c>
      <c r="D40" s="147">
        <v>275</v>
      </c>
      <c r="E40" s="147">
        <v>1</v>
      </c>
    </row>
    <row r="41" spans="1:5">
      <c r="A41" s="87" t="str">
        <f t="shared" si="0"/>
        <v>200065597_2</v>
      </c>
      <c r="B41" s="146" t="s">
        <v>1446</v>
      </c>
      <c r="C41" s="146" t="s">
        <v>1695</v>
      </c>
      <c r="D41" s="147">
        <v>111</v>
      </c>
      <c r="E41" s="147">
        <v>2</v>
      </c>
    </row>
    <row r="42" spans="1:5">
      <c r="A42" s="87" t="str">
        <f t="shared" si="0"/>
        <v>200065597_3</v>
      </c>
      <c r="B42" s="146" t="s">
        <v>1446</v>
      </c>
      <c r="C42" s="146" t="s">
        <v>1697</v>
      </c>
      <c r="D42" s="147">
        <v>43</v>
      </c>
      <c r="E42" s="147">
        <v>3</v>
      </c>
    </row>
    <row r="43" spans="1:5">
      <c r="A43" s="87" t="str">
        <f t="shared" si="0"/>
        <v>200065787_1</v>
      </c>
      <c r="B43" s="146" t="s">
        <v>1447</v>
      </c>
      <c r="C43" s="146" t="s">
        <v>1695</v>
      </c>
      <c r="D43" s="147">
        <v>18</v>
      </c>
      <c r="E43" s="147">
        <v>1</v>
      </c>
    </row>
    <row r="44" spans="1:5">
      <c r="A44" s="87" t="str">
        <f t="shared" si="0"/>
        <v>200065787_2</v>
      </c>
      <c r="B44" s="146" t="s">
        <v>1447</v>
      </c>
      <c r="C44" s="146" t="s">
        <v>1694</v>
      </c>
      <c r="D44" s="147">
        <v>4</v>
      </c>
      <c r="E44" s="147">
        <v>2</v>
      </c>
    </row>
    <row r="45" spans="1:5">
      <c r="A45" s="87" t="str">
        <f t="shared" si="0"/>
        <v>200065787_3</v>
      </c>
      <c r="B45" s="146" t="s">
        <v>1447</v>
      </c>
      <c r="C45" s="146" t="s">
        <v>1697</v>
      </c>
      <c r="D45" s="147">
        <v>3</v>
      </c>
      <c r="E45" s="147">
        <v>3</v>
      </c>
    </row>
    <row r="46" spans="1:5">
      <c r="A46" s="87" t="str">
        <f t="shared" si="0"/>
        <v>200066017_1</v>
      </c>
      <c r="B46" s="146" t="s">
        <v>1448</v>
      </c>
      <c r="C46" s="146" t="s">
        <v>1694</v>
      </c>
      <c r="D46" s="147">
        <v>4</v>
      </c>
      <c r="E46" s="147">
        <v>1</v>
      </c>
    </row>
    <row r="47" spans="1:5">
      <c r="A47" s="87" t="str">
        <f t="shared" si="0"/>
        <v>200066017_2</v>
      </c>
      <c r="B47" s="146" t="s">
        <v>1448</v>
      </c>
      <c r="C47" s="146" t="s">
        <v>1695</v>
      </c>
      <c r="D47" s="147">
        <v>2</v>
      </c>
      <c r="E47" s="147">
        <v>2</v>
      </c>
    </row>
    <row r="48" spans="1:5">
      <c r="A48" s="87" t="str">
        <f t="shared" si="0"/>
        <v>200066017_3</v>
      </c>
      <c r="B48" s="146" t="s">
        <v>1448</v>
      </c>
      <c r="C48" s="146" t="s">
        <v>1705</v>
      </c>
      <c r="D48" s="147">
        <v>1</v>
      </c>
      <c r="E48" s="147">
        <v>3</v>
      </c>
    </row>
    <row r="49" spans="1:5">
      <c r="A49" s="87" t="str">
        <f t="shared" si="0"/>
        <v>200066389_1</v>
      </c>
      <c r="B49" s="146" t="s">
        <v>1449</v>
      </c>
      <c r="C49" s="146" t="s">
        <v>1694</v>
      </c>
      <c r="D49" s="147">
        <v>20</v>
      </c>
      <c r="E49" s="147">
        <v>1</v>
      </c>
    </row>
    <row r="50" spans="1:5">
      <c r="A50" s="87" t="str">
        <f t="shared" si="0"/>
        <v>200066389_2</v>
      </c>
      <c r="B50" s="146" t="s">
        <v>1449</v>
      </c>
      <c r="C50" s="146" t="s">
        <v>1695</v>
      </c>
      <c r="D50" s="147">
        <v>10</v>
      </c>
      <c r="E50" s="147">
        <v>2</v>
      </c>
    </row>
    <row r="51" spans="1:5">
      <c r="A51" s="87" t="str">
        <f t="shared" si="0"/>
        <v>200066389_3</v>
      </c>
      <c r="B51" s="146" t="s">
        <v>1449</v>
      </c>
      <c r="C51" s="146" t="s">
        <v>1697</v>
      </c>
      <c r="D51" s="147">
        <v>7</v>
      </c>
      <c r="E51" s="147">
        <v>3</v>
      </c>
    </row>
    <row r="52" spans="1:5">
      <c r="A52" s="87" t="str">
        <f t="shared" si="0"/>
        <v>200066405_1</v>
      </c>
      <c r="B52" s="146" t="s">
        <v>1450</v>
      </c>
      <c r="C52" s="146" t="s">
        <v>1695</v>
      </c>
      <c r="D52" s="147">
        <v>4</v>
      </c>
      <c r="E52" s="147">
        <v>1</v>
      </c>
    </row>
    <row r="53" spans="1:5">
      <c r="A53" s="87" t="str">
        <f t="shared" si="0"/>
        <v>200066405_2</v>
      </c>
      <c r="B53" s="146" t="s">
        <v>1450</v>
      </c>
      <c r="C53" s="146" t="s">
        <v>1696</v>
      </c>
      <c r="D53" s="147">
        <v>3</v>
      </c>
      <c r="E53" s="147">
        <v>2</v>
      </c>
    </row>
    <row r="54" spans="1:5">
      <c r="A54" s="87" t="str">
        <f t="shared" si="0"/>
        <v>200066405_3</v>
      </c>
      <c r="B54" s="146" t="s">
        <v>1450</v>
      </c>
      <c r="C54" s="146" t="s">
        <v>1694</v>
      </c>
      <c r="D54" s="147">
        <v>3</v>
      </c>
      <c r="E54" s="147">
        <v>3</v>
      </c>
    </row>
    <row r="55" spans="1:5">
      <c r="A55" s="87" t="str">
        <f t="shared" si="0"/>
        <v>200066413_1</v>
      </c>
      <c r="B55" s="146" t="s">
        <v>1451</v>
      </c>
      <c r="C55" s="146" t="s">
        <v>1694</v>
      </c>
      <c r="D55" s="147">
        <v>13</v>
      </c>
      <c r="E55" s="147">
        <v>1</v>
      </c>
    </row>
    <row r="56" spans="1:5">
      <c r="A56" s="87" t="str">
        <f t="shared" si="0"/>
        <v>200066413_2</v>
      </c>
      <c r="B56" s="146" t="s">
        <v>1451</v>
      </c>
      <c r="C56" s="146" t="s">
        <v>1695</v>
      </c>
      <c r="D56" s="147">
        <v>11</v>
      </c>
      <c r="E56" s="147">
        <v>2</v>
      </c>
    </row>
    <row r="57" spans="1:5">
      <c r="A57" s="87" t="str">
        <f t="shared" si="0"/>
        <v>200066413_3</v>
      </c>
      <c r="B57" s="146" t="s">
        <v>1451</v>
      </c>
      <c r="C57" s="146" t="s">
        <v>1699</v>
      </c>
      <c r="D57" s="147">
        <v>6</v>
      </c>
      <c r="E57" s="147">
        <v>3</v>
      </c>
    </row>
    <row r="58" spans="1:5">
      <c r="A58" s="87" t="str">
        <f t="shared" si="0"/>
        <v>200066462_1</v>
      </c>
      <c r="B58" s="146" t="s">
        <v>1452</v>
      </c>
      <c r="C58" s="146" t="s">
        <v>1694</v>
      </c>
      <c r="D58" s="147">
        <v>12</v>
      </c>
      <c r="E58" s="147">
        <v>1</v>
      </c>
    </row>
    <row r="59" spans="1:5">
      <c r="A59" s="87" t="str">
        <f t="shared" si="0"/>
        <v>200066462_2</v>
      </c>
      <c r="B59" s="146" t="s">
        <v>1452</v>
      </c>
      <c r="C59" s="146" t="s">
        <v>1695</v>
      </c>
      <c r="D59" s="147">
        <v>7</v>
      </c>
      <c r="E59" s="147">
        <v>2</v>
      </c>
    </row>
    <row r="60" spans="1:5">
      <c r="A60" s="87" t="str">
        <f t="shared" si="0"/>
        <v>200066462_3</v>
      </c>
      <c r="B60" s="146" t="s">
        <v>1452</v>
      </c>
      <c r="C60" s="146" t="s">
        <v>1697</v>
      </c>
      <c r="D60" s="147">
        <v>3</v>
      </c>
      <c r="E60" s="147">
        <v>3</v>
      </c>
    </row>
    <row r="61" spans="1:5">
      <c r="A61" s="87" t="str">
        <f t="shared" si="0"/>
        <v>200066710_1</v>
      </c>
      <c r="B61" s="146" t="s">
        <v>1453</v>
      </c>
      <c r="C61" s="146" t="s">
        <v>1694</v>
      </c>
      <c r="D61" s="147">
        <v>7</v>
      </c>
      <c r="E61" s="147">
        <v>1</v>
      </c>
    </row>
    <row r="62" spans="1:5">
      <c r="A62" s="87" t="str">
        <f t="shared" si="0"/>
        <v>200066710_2</v>
      </c>
      <c r="B62" s="146" t="s">
        <v>1453</v>
      </c>
      <c r="C62" s="146" t="s">
        <v>1695</v>
      </c>
      <c r="D62" s="147">
        <v>2</v>
      </c>
      <c r="E62" s="147">
        <v>2</v>
      </c>
    </row>
    <row r="63" spans="1:5">
      <c r="A63" s="87" t="str">
        <f t="shared" si="0"/>
        <v>200066710_3</v>
      </c>
      <c r="B63" s="146" t="s">
        <v>1453</v>
      </c>
      <c r="C63" s="146" t="s">
        <v>1704</v>
      </c>
      <c r="D63" s="147">
        <v>2</v>
      </c>
      <c r="E63" s="147">
        <v>3</v>
      </c>
    </row>
    <row r="64" spans="1:5">
      <c r="A64" s="87" t="str">
        <f t="shared" si="0"/>
        <v>200066728_1</v>
      </c>
      <c r="B64" s="146" t="s">
        <v>1454</v>
      </c>
      <c r="C64" s="146" t="s">
        <v>1695</v>
      </c>
      <c r="D64" s="147">
        <v>5</v>
      </c>
      <c r="E64" s="147">
        <v>1</v>
      </c>
    </row>
    <row r="65" spans="1:5">
      <c r="A65" s="87" t="str">
        <f t="shared" si="0"/>
        <v>200066728_2</v>
      </c>
      <c r="B65" s="146" t="s">
        <v>1454</v>
      </c>
      <c r="C65" s="146" t="s">
        <v>1702</v>
      </c>
      <c r="D65" s="147">
        <v>3</v>
      </c>
      <c r="E65" s="147">
        <v>2</v>
      </c>
    </row>
    <row r="66" spans="1:5">
      <c r="A66" s="87" t="str">
        <f t="shared" si="0"/>
        <v>200066728_3</v>
      </c>
      <c r="B66" s="146" t="s">
        <v>1454</v>
      </c>
      <c r="C66" s="146" t="s">
        <v>1694</v>
      </c>
      <c r="D66" s="147">
        <v>2</v>
      </c>
      <c r="E66" s="147">
        <v>3</v>
      </c>
    </row>
    <row r="67" spans="1:5">
      <c r="A67" s="87" t="str">
        <f t="shared" ref="A67:A130" si="1">B67&amp;"_"&amp;E67</f>
        <v>200066801_1</v>
      </c>
      <c r="B67" s="146" t="s">
        <v>1455</v>
      </c>
      <c r="C67" s="146" t="s">
        <v>1694</v>
      </c>
      <c r="D67" s="147">
        <v>6</v>
      </c>
      <c r="E67" s="147">
        <v>1</v>
      </c>
    </row>
    <row r="68" spans="1:5">
      <c r="A68" s="87" t="str">
        <f t="shared" si="1"/>
        <v>200066827_1</v>
      </c>
      <c r="B68" s="146" t="s">
        <v>1456</v>
      </c>
      <c r="C68" s="146" t="s">
        <v>1694</v>
      </c>
      <c r="D68" s="147">
        <v>8</v>
      </c>
      <c r="E68" s="147">
        <v>1</v>
      </c>
    </row>
    <row r="69" spans="1:5">
      <c r="A69" s="87" t="str">
        <f t="shared" si="1"/>
        <v>200066827_2</v>
      </c>
      <c r="B69" s="146" t="s">
        <v>1456</v>
      </c>
      <c r="C69" s="146" t="s">
        <v>1695</v>
      </c>
      <c r="D69" s="147">
        <v>5</v>
      </c>
      <c r="E69" s="147">
        <v>2</v>
      </c>
    </row>
    <row r="70" spans="1:5">
      <c r="A70" s="87" t="str">
        <f t="shared" si="1"/>
        <v>200066827_3</v>
      </c>
      <c r="B70" s="146" t="s">
        <v>1456</v>
      </c>
      <c r="C70" s="146" t="s">
        <v>1697</v>
      </c>
      <c r="D70" s="147">
        <v>1</v>
      </c>
      <c r="E70" s="147">
        <v>3</v>
      </c>
    </row>
    <row r="71" spans="1:5">
      <c r="A71" s="87" t="str">
        <f t="shared" si="1"/>
        <v>200067023_1</v>
      </c>
      <c r="B71" s="146" t="s">
        <v>1457</v>
      </c>
      <c r="C71" s="146" t="s">
        <v>1694</v>
      </c>
      <c r="D71" s="147">
        <v>19</v>
      </c>
      <c r="E71" s="147">
        <v>1</v>
      </c>
    </row>
    <row r="72" spans="1:5">
      <c r="A72" s="87" t="str">
        <f t="shared" si="1"/>
        <v>200067023_2</v>
      </c>
      <c r="B72" s="146" t="s">
        <v>1457</v>
      </c>
      <c r="C72" s="146" t="s">
        <v>1695</v>
      </c>
      <c r="D72" s="147">
        <v>6</v>
      </c>
      <c r="E72" s="147">
        <v>2</v>
      </c>
    </row>
    <row r="73" spans="1:5">
      <c r="A73" s="87" t="str">
        <f t="shared" si="1"/>
        <v>200067023_3</v>
      </c>
      <c r="B73" s="146" t="s">
        <v>1457</v>
      </c>
      <c r="C73" s="146" t="s">
        <v>1698</v>
      </c>
      <c r="D73" s="147">
        <v>6</v>
      </c>
      <c r="E73" s="147">
        <v>3</v>
      </c>
    </row>
    <row r="74" spans="1:5">
      <c r="A74" s="87" t="str">
        <f t="shared" si="1"/>
        <v>200067031_1</v>
      </c>
      <c r="B74" s="146" t="s">
        <v>1458</v>
      </c>
      <c r="C74" s="146" t="s">
        <v>1694</v>
      </c>
      <c r="D74" s="147">
        <v>5</v>
      </c>
      <c r="E74" s="147">
        <v>1</v>
      </c>
    </row>
    <row r="75" spans="1:5">
      <c r="A75" s="87" t="str">
        <f t="shared" si="1"/>
        <v>200067031_2</v>
      </c>
      <c r="B75" s="146" t="s">
        <v>1458</v>
      </c>
      <c r="C75" s="146" t="s">
        <v>1695</v>
      </c>
      <c r="D75" s="147">
        <v>4</v>
      </c>
      <c r="E75" s="147">
        <v>2</v>
      </c>
    </row>
    <row r="76" spans="1:5">
      <c r="A76" s="87" t="str">
        <f t="shared" si="1"/>
        <v>200067031_3</v>
      </c>
      <c r="B76" s="146" t="s">
        <v>1458</v>
      </c>
      <c r="C76" s="146" t="s">
        <v>1697</v>
      </c>
      <c r="D76" s="147">
        <v>2</v>
      </c>
      <c r="E76" s="147">
        <v>3</v>
      </c>
    </row>
    <row r="77" spans="1:5">
      <c r="A77" s="87" t="str">
        <f t="shared" si="1"/>
        <v>200067205_1</v>
      </c>
      <c r="B77" s="146" t="s">
        <v>1459</v>
      </c>
      <c r="C77" s="146" t="s">
        <v>1694</v>
      </c>
      <c r="D77" s="147">
        <v>58</v>
      </c>
      <c r="E77" s="147">
        <v>1</v>
      </c>
    </row>
    <row r="78" spans="1:5">
      <c r="A78" s="87" t="str">
        <f t="shared" si="1"/>
        <v>200067205_2</v>
      </c>
      <c r="B78" s="146" t="s">
        <v>1459</v>
      </c>
      <c r="C78" s="146" t="s">
        <v>1695</v>
      </c>
      <c r="D78" s="147">
        <v>29</v>
      </c>
      <c r="E78" s="147">
        <v>2</v>
      </c>
    </row>
    <row r="79" spans="1:5">
      <c r="A79" s="87" t="str">
        <f t="shared" si="1"/>
        <v>200067205_3</v>
      </c>
      <c r="B79" s="146" t="s">
        <v>1459</v>
      </c>
      <c r="C79" s="146" t="s">
        <v>1697</v>
      </c>
      <c r="D79" s="147">
        <v>14</v>
      </c>
      <c r="E79" s="147">
        <v>3</v>
      </c>
    </row>
    <row r="80" spans="1:5">
      <c r="A80" s="87" t="str">
        <f t="shared" si="1"/>
        <v>200068435_1</v>
      </c>
      <c r="B80" s="146" t="s">
        <v>1460</v>
      </c>
      <c r="C80" s="146" t="s">
        <v>1694</v>
      </c>
      <c r="D80" s="147">
        <v>3</v>
      </c>
      <c r="E80" s="147">
        <v>1</v>
      </c>
    </row>
    <row r="81" spans="1:5">
      <c r="A81" s="87" t="str">
        <f t="shared" si="1"/>
        <v>200068435_2</v>
      </c>
      <c r="B81" s="146" t="s">
        <v>1460</v>
      </c>
      <c r="C81" s="146" t="s">
        <v>1704</v>
      </c>
      <c r="D81" s="147">
        <v>2</v>
      </c>
      <c r="E81" s="147">
        <v>2</v>
      </c>
    </row>
    <row r="82" spans="1:5">
      <c r="A82" s="87" t="str">
        <f t="shared" si="1"/>
        <v>200068435_3</v>
      </c>
      <c r="B82" s="146" t="s">
        <v>1460</v>
      </c>
      <c r="C82" s="146" t="s">
        <v>1695</v>
      </c>
      <c r="D82" s="147">
        <v>1</v>
      </c>
      <c r="E82" s="147">
        <v>3</v>
      </c>
    </row>
    <row r="83" spans="1:5">
      <c r="A83" s="87" t="str">
        <f t="shared" si="1"/>
        <v>200068443_1</v>
      </c>
      <c r="B83" s="146" t="s">
        <v>1461</v>
      </c>
      <c r="C83" s="146" t="s">
        <v>1694</v>
      </c>
      <c r="D83" s="147">
        <v>3</v>
      </c>
      <c r="E83" s="147">
        <v>1</v>
      </c>
    </row>
    <row r="84" spans="1:5">
      <c r="A84" s="87" t="str">
        <f t="shared" si="1"/>
        <v>200068443_2</v>
      </c>
      <c r="B84" s="146" t="s">
        <v>1461</v>
      </c>
      <c r="C84" s="146" t="s">
        <v>1696</v>
      </c>
      <c r="D84" s="147">
        <v>1</v>
      </c>
      <c r="E84" s="147">
        <v>2</v>
      </c>
    </row>
    <row r="85" spans="1:5">
      <c r="A85" s="87" t="str">
        <f t="shared" si="1"/>
        <v>200068443_3</v>
      </c>
      <c r="B85" s="146" t="s">
        <v>1461</v>
      </c>
      <c r="C85" s="146" t="s">
        <v>1703</v>
      </c>
      <c r="D85" s="147">
        <v>1</v>
      </c>
      <c r="E85" s="147">
        <v>3</v>
      </c>
    </row>
    <row r="86" spans="1:5">
      <c r="A86" s="87" t="str">
        <f t="shared" si="1"/>
        <v>200068450_1</v>
      </c>
      <c r="B86" s="146" t="s">
        <v>1462</v>
      </c>
      <c r="C86" s="146" t="s">
        <v>1694</v>
      </c>
      <c r="D86" s="147">
        <v>17</v>
      </c>
      <c r="E86" s="147">
        <v>1</v>
      </c>
    </row>
    <row r="87" spans="1:5">
      <c r="A87" s="87" t="str">
        <f t="shared" si="1"/>
        <v>200068450_2</v>
      </c>
      <c r="B87" s="146" t="s">
        <v>1462</v>
      </c>
      <c r="C87" s="146" t="s">
        <v>1695</v>
      </c>
      <c r="D87" s="147">
        <v>12</v>
      </c>
      <c r="E87" s="147">
        <v>2</v>
      </c>
    </row>
    <row r="88" spans="1:5">
      <c r="A88" s="87" t="str">
        <f t="shared" si="1"/>
        <v>200068450_3</v>
      </c>
      <c r="B88" s="146" t="s">
        <v>1462</v>
      </c>
      <c r="C88" s="146" t="s">
        <v>1697</v>
      </c>
      <c r="D88" s="147">
        <v>4</v>
      </c>
      <c r="E88" s="147">
        <v>3</v>
      </c>
    </row>
    <row r="89" spans="1:5">
      <c r="A89" s="87" t="str">
        <f t="shared" si="1"/>
        <v>200068468_1</v>
      </c>
      <c r="B89" s="146" t="s">
        <v>1463</v>
      </c>
      <c r="C89" s="146" t="s">
        <v>1694</v>
      </c>
      <c r="D89" s="147">
        <v>13</v>
      </c>
      <c r="E89" s="147">
        <v>1</v>
      </c>
    </row>
    <row r="90" spans="1:5">
      <c r="A90" s="87" t="str">
        <f t="shared" si="1"/>
        <v>200068468_2</v>
      </c>
      <c r="B90" s="146" t="s">
        <v>1463</v>
      </c>
      <c r="C90" s="146" t="s">
        <v>1697</v>
      </c>
      <c r="D90" s="147">
        <v>5</v>
      </c>
      <c r="E90" s="147">
        <v>2</v>
      </c>
    </row>
    <row r="91" spans="1:5">
      <c r="A91" s="87" t="str">
        <f t="shared" si="1"/>
        <v>200068468_3</v>
      </c>
      <c r="B91" s="146" t="s">
        <v>1463</v>
      </c>
      <c r="C91" s="146" t="s">
        <v>1695</v>
      </c>
      <c r="D91" s="147">
        <v>3</v>
      </c>
      <c r="E91" s="147">
        <v>3</v>
      </c>
    </row>
    <row r="92" spans="1:5">
      <c r="A92" s="87" t="str">
        <f t="shared" si="1"/>
        <v>200068534_1</v>
      </c>
      <c r="B92" s="146" t="s">
        <v>1464</v>
      </c>
      <c r="C92" s="146" t="s">
        <v>1695</v>
      </c>
      <c r="D92" s="147">
        <v>6</v>
      </c>
      <c r="E92" s="147">
        <v>1</v>
      </c>
    </row>
    <row r="93" spans="1:5">
      <c r="A93" s="87" t="str">
        <f t="shared" si="1"/>
        <v>200068534_2</v>
      </c>
      <c r="B93" s="146" t="s">
        <v>1464</v>
      </c>
      <c r="C93" s="146" t="s">
        <v>1696</v>
      </c>
      <c r="D93" s="147">
        <v>3</v>
      </c>
      <c r="E93" s="147">
        <v>2</v>
      </c>
    </row>
    <row r="94" spans="1:5">
      <c r="A94" s="87" t="str">
        <f t="shared" si="1"/>
        <v>200068534_3</v>
      </c>
      <c r="B94" s="146" t="s">
        <v>1464</v>
      </c>
      <c r="C94" s="146" t="s">
        <v>1694</v>
      </c>
      <c r="D94" s="147">
        <v>3</v>
      </c>
      <c r="E94" s="147">
        <v>3</v>
      </c>
    </row>
    <row r="95" spans="1:5">
      <c r="A95" s="87" t="str">
        <f t="shared" si="1"/>
        <v>200068799_1</v>
      </c>
      <c r="B95" s="146" t="s">
        <v>1465</v>
      </c>
      <c r="C95" s="146" t="s">
        <v>1694</v>
      </c>
      <c r="D95" s="147">
        <v>27</v>
      </c>
      <c r="E95" s="147">
        <v>1</v>
      </c>
    </row>
    <row r="96" spans="1:5">
      <c r="A96" s="87" t="str">
        <f t="shared" si="1"/>
        <v>200068799_2</v>
      </c>
      <c r="B96" s="146" t="s">
        <v>1465</v>
      </c>
      <c r="C96" s="146" t="s">
        <v>1695</v>
      </c>
      <c r="D96" s="147">
        <v>11</v>
      </c>
      <c r="E96" s="147">
        <v>2</v>
      </c>
    </row>
    <row r="97" spans="1:5">
      <c r="A97" s="87" t="str">
        <f t="shared" si="1"/>
        <v>200068799_3</v>
      </c>
      <c r="B97" s="146" t="s">
        <v>1465</v>
      </c>
      <c r="C97" s="146" t="s">
        <v>1697</v>
      </c>
      <c r="D97" s="147">
        <v>7</v>
      </c>
      <c r="E97" s="147">
        <v>3</v>
      </c>
    </row>
    <row r="98" spans="1:5">
      <c r="A98" s="87" t="str">
        <f t="shared" si="1"/>
        <v>200068856_1</v>
      </c>
      <c r="B98" s="146" t="s">
        <v>1466</v>
      </c>
      <c r="C98" s="146" t="s">
        <v>1694</v>
      </c>
      <c r="D98" s="147">
        <v>1</v>
      </c>
      <c r="E98" s="147">
        <v>1</v>
      </c>
    </row>
    <row r="99" spans="1:5">
      <c r="A99" s="87" t="str">
        <f t="shared" si="1"/>
        <v>200068856_2</v>
      </c>
      <c r="B99" s="146" t="s">
        <v>1466</v>
      </c>
      <c r="C99" s="146" t="s">
        <v>1701</v>
      </c>
      <c r="D99" s="147">
        <v>1</v>
      </c>
      <c r="E99" s="147">
        <v>2</v>
      </c>
    </row>
    <row r="100" spans="1:5">
      <c r="A100" s="87" t="str">
        <f t="shared" si="1"/>
        <v>200069425_1</v>
      </c>
      <c r="B100" s="146" t="s">
        <v>1467</v>
      </c>
      <c r="C100" s="146" t="s">
        <v>1694</v>
      </c>
      <c r="D100" s="147">
        <v>15</v>
      </c>
      <c r="E100" s="147">
        <v>1</v>
      </c>
    </row>
    <row r="101" spans="1:5">
      <c r="A101" s="87" t="str">
        <f t="shared" si="1"/>
        <v>200069425_2</v>
      </c>
      <c r="B101" s="146" t="s">
        <v>1467</v>
      </c>
      <c r="C101" s="146" t="s">
        <v>1695</v>
      </c>
      <c r="D101" s="147">
        <v>10</v>
      </c>
      <c r="E101" s="147">
        <v>2</v>
      </c>
    </row>
    <row r="102" spans="1:5">
      <c r="A102" s="87" t="str">
        <f t="shared" si="1"/>
        <v>200069425_3</v>
      </c>
      <c r="B102" s="146" t="s">
        <v>1467</v>
      </c>
      <c r="C102" s="146" t="s">
        <v>1699</v>
      </c>
      <c r="D102" s="147">
        <v>6</v>
      </c>
      <c r="E102" s="147">
        <v>3</v>
      </c>
    </row>
    <row r="103" spans="1:5">
      <c r="A103" s="87" t="str">
        <f t="shared" si="1"/>
        <v>200069458_1</v>
      </c>
      <c r="B103" s="146" t="s">
        <v>1468</v>
      </c>
      <c r="C103" s="146" t="s">
        <v>1694</v>
      </c>
      <c r="D103" s="147">
        <v>7</v>
      </c>
      <c r="E103" s="147">
        <v>1</v>
      </c>
    </row>
    <row r="104" spans="1:5">
      <c r="A104" s="87" t="str">
        <f t="shared" si="1"/>
        <v>200069458_2</v>
      </c>
      <c r="B104" s="146" t="s">
        <v>1468</v>
      </c>
      <c r="C104" s="146" t="s">
        <v>1695</v>
      </c>
      <c r="D104" s="147">
        <v>6</v>
      </c>
      <c r="E104" s="147">
        <v>2</v>
      </c>
    </row>
    <row r="105" spans="1:5">
      <c r="A105" s="87" t="str">
        <f t="shared" si="1"/>
        <v>200069458_3</v>
      </c>
      <c r="B105" s="146" t="s">
        <v>1468</v>
      </c>
      <c r="C105" s="146" t="s">
        <v>1696</v>
      </c>
      <c r="D105" s="147">
        <v>2</v>
      </c>
      <c r="E105" s="147">
        <v>3</v>
      </c>
    </row>
    <row r="106" spans="1:5">
      <c r="A106" s="87" t="str">
        <f t="shared" si="1"/>
        <v>200069516_1</v>
      </c>
      <c r="B106" s="146" t="s">
        <v>1469</v>
      </c>
      <c r="C106" s="146" t="s">
        <v>1694</v>
      </c>
      <c r="D106" s="147">
        <v>2</v>
      </c>
      <c r="E106" s="147">
        <v>1</v>
      </c>
    </row>
    <row r="107" spans="1:5">
      <c r="A107" s="87" t="str">
        <f t="shared" si="1"/>
        <v>200069516_2</v>
      </c>
      <c r="B107" s="146" t="s">
        <v>1469</v>
      </c>
      <c r="C107" s="146" t="s">
        <v>1702</v>
      </c>
      <c r="D107" s="147">
        <v>2</v>
      </c>
      <c r="E107" s="147">
        <v>2</v>
      </c>
    </row>
    <row r="108" spans="1:5">
      <c r="A108" s="87" t="str">
        <f t="shared" si="1"/>
        <v>200069516_3</v>
      </c>
      <c r="B108" s="146" t="s">
        <v>1469</v>
      </c>
      <c r="C108" s="146" t="s">
        <v>1698</v>
      </c>
      <c r="D108" s="147">
        <v>2</v>
      </c>
      <c r="E108" s="147">
        <v>3</v>
      </c>
    </row>
    <row r="109" spans="1:5">
      <c r="A109" s="87" t="str">
        <f t="shared" si="1"/>
        <v>200069524_1</v>
      </c>
      <c r="B109" s="146" t="s">
        <v>1470</v>
      </c>
      <c r="C109" s="146" t="s">
        <v>1695</v>
      </c>
      <c r="D109" s="147">
        <v>3</v>
      </c>
      <c r="E109" s="147">
        <v>1</v>
      </c>
    </row>
    <row r="110" spans="1:5">
      <c r="A110" s="87" t="str">
        <f t="shared" si="1"/>
        <v>200069524_2</v>
      </c>
      <c r="B110" s="146" t="s">
        <v>1470</v>
      </c>
      <c r="C110" s="146"/>
      <c r="D110" s="147">
        <v>1</v>
      </c>
      <c r="E110" s="147">
        <v>2</v>
      </c>
    </row>
    <row r="111" spans="1:5">
      <c r="A111" s="87" t="str">
        <f t="shared" si="1"/>
        <v>200069524_3</v>
      </c>
      <c r="B111" s="146" t="s">
        <v>1470</v>
      </c>
      <c r="C111" s="146" t="s">
        <v>1696</v>
      </c>
      <c r="D111" s="147">
        <v>1</v>
      </c>
      <c r="E111" s="147">
        <v>3</v>
      </c>
    </row>
    <row r="112" spans="1:5">
      <c r="A112" s="87" t="str">
        <f t="shared" si="1"/>
        <v>200069532_1</v>
      </c>
      <c r="B112" s="146" t="s">
        <v>1471</v>
      </c>
      <c r="C112" s="146" t="s">
        <v>1694</v>
      </c>
      <c r="D112" s="147">
        <v>33</v>
      </c>
      <c r="E112" s="147">
        <v>1</v>
      </c>
    </row>
    <row r="113" spans="1:5">
      <c r="A113" s="87" t="str">
        <f t="shared" si="1"/>
        <v>200069532_2</v>
      </c>
      <c r="B113" s="146" t="s">
        <v>1471</v>
      </c>
      <c r="C113" s="146" t="s">
        <v>1695</v>
      </c>
      <c r="D113" s="147">
        <v>13</v>
      </c>
      <c r="E113" s="147">
        <v>2</v>
      </c>
    </row>
    <row r="114" spans="1:5">
      <c r="A114" s="87" t="str">
        <f t="shared" si="1"/>
        <v>200069532_3</v>
      </c>
      <c r="B114" s="146" t="s">
        <v>1471</v>
      </c>
      <c r="C114" s="146" t="s">
        <v>1697</v>
      </c>
      <c r="D114" s="147">
        <v>13</v>
      </c>
      <c r="E114" s="147">
        <v>3</v>
      </c>
    </row>
    <row r="115" spans="1:5">
      <c r="A115" s="87" t="str">
        <f t="shared" si="1"/>
        <v>200069722_1</v>
      </c>
      <c r="B115" s="146" t="s">
        <v>1472</v>
      </c>
      <c r="C115" s="146" t="s">
        <v>1694</v>
      </c>
      <c r="D115" s="147">
        <v>5</v>
      </c>
      <c r="E115" s="147">
        <v>1</v>
      </c>
    </row>
    <row r="116" spans="1:5">
      <c r="A116" s="87" t="str">
        <f t="shared" si="1"/>
        <v>200069722_2</v>
      </c>
      <c r="B116" s="146" t="s">
        <v>1472</v>
      </c>
      <c r="C116" s="146" t="s">
        <v>1695</v>
      </c>
      <c r="D116" s="147">
        <v>4</v>
      </c>
      <c r="E116" s="147">
        <v>2</v>
      </c>
    </row>
    <row r="117" spans="1:5">
      <c r="A117" s="87" t="str">
        <f t="shared" si="1"/>
        <v>200069722_3</v>
      </c>
      <c r="B117" s="146" t="s">
        <v>1472</v>
      </c>
      <c r="C117" s="146" t="s">
        <v>1701</v>
      </c>
      <c r="D117" s="147">
        <v>4</v>
      </c>
      <c r="E117" s="147">
        <v>3</v>
      </c>
    </row>
    <row r="118" spans="1:5">
      <c r="A118" s="87" t="str">
        <f t="shared" si="1"/>
        <v>200069730_1</v>
      </c>
      <c r="B118" s="146" t="s">
        <v>1473</v>
      </c>
      <c r="C118" s="146" t="s">
        <v>1694</v>
      </c>
      <c r="D118" s="147">
        <v>10</v>
      </c>
      <c r="E118" s="147">
        <v>1</v>
      </c>
    </row>
    <row r="119" spans="1:5">
      <c r="A119" s="87" t="str">
        <f t="shared" si="1"/>
        <v>200069730_2</v>
      </c>
      <c r="B119" s="146" t="s">
        <v>1473</v>
      </c>
      <c r="C119" s="146" t="s">
        <v>1695</v>
      </c>
      <c r="D119" s="147">
        <v>7</v>
      </c>
      <c r="E119" s="147">
        <v>2</v>
      </c>
    </row>
    <row r="120" spans="1:5">
      <c r="A120" s="87" t="str">
        <f t="shared" si="1"/>
        <v>200069730_3</v>
      </c>
      <c r="B120" s="146" t="s">
        <v>1473</v>
      </c>
      <c r="C120" s="146" t="s">
        <v>1704</v>
      </c>
      <c r="D120" s="147">
        <v>3</v>
      </c>
      <c r="E120" s="147">
        <v>3</v>
      </c>
    </row>
    <row r="121" spans="1:5">
      <c r="A121" s="87" t="str">
        <f t="shared" si="1"/>
        <v>200069821_1</v>
      </c>
      <c r="B121" s="146" t="s">
        <v>1474</v>
      </c>
      <c r="C121" s="146" t="s">
        <v>1694</v>
      </c>
      <c r="D121" s="147">
        <v>13</v>
      </c>
      <c r="E121" s="147">
        <v>1</v>
      </c>
    </row>
    <row r="122" spans="1:5">
      <c r="A122" s="87" t="str">
        <f t="shared" si="1"/>
        <v>200069821_2</v>
      </c>
      <c r="B122" s="146" t="s">
        <v>1474</v>
      </c>
      <c r="C122" s="146" t="s">
        <v>1695</v>
      </c>
      <c r="D122" s="147">
        <v>6</v>
      </c>
      <c r="E122" s="147">
        <v>2</v>
      </c>
    </row>
    <row r="123" spans="1:5">
      <c r="A123" s="87" t="str">
        <f t="shared" si="1"/>
        <v>200069821_3</v>
      </c>
      <c r="B123" s="146" t="s">
        <v>1474</v>
      </c>
      <c r="C123" s="146" t="s">
        <v>1696</v>
      </c>
      <c r="D123" s="147">
        <v>5</v>
      </c>
      <c r="E123" s="147">
        <v>3</v>
      </c>
    </row>
    <row r="124" spans="1:5">
      <c r="A124" s="87" t="str">
        <f t="shared" si="1"/>
        <v>200069839_1</v>
      </c>
      <c r="B124" s="146" t="s">
        <v>1475</v>
      </c>
      <c r="C124" s="146" t="s">
        <v>1694</v>
      </c>
      <c r="D124" s="147">
        <v>8</v>
      </c>
      <c r="E124" s="147">
        <v>1</v>
      </c>
    </row>
    <row r="125" spans="1:5">
      <c r="A125" s="87" t="str">
        <f t="shared" si="1"/>
        <v>200069839_2</v>
      </c>
      <c r="B125" s="146" t="s">
        <v>1475</v>
      </c>
      <c r="C125" s="146" t="s">
        <v>1695</v>
      </c>
      <c r="D125" s="147">
        <v>4</v>
      </c>
      <c r="E125" s="147">
        <v>2</v>
      </c>
    </row>
    <row r="126" spans="1:5">
      <c r="A126" s="87" t="str">
        <f t="shared" si="1"/>
        <v>200069839_3</v>
      </c>
      <c r="B126" s="146" t="s">
        <v>1475</v>
      </c>
      <c r="C126" s="146" t="s">
        <v>1697</v>
      </c>
      <c r="D126" s="147">
        <v>2</v>
      </c>
      <c r="E126" s="147">
        <v>3</v>
      </c>
    </row>
    <row r="127" spans="1:5">
      <c r="A127" s="87" t="str">
        <f t="shared" si="1"/>
        <v>200069847_1</v>
      </c>
      <c r="B127" s="146" t="s">
        <v>1476</v>
      </c>
      <c r="C127" s="146" t="s">
        <v>1695</v>
      </c>
      <c r="D127" s="147">
        <v>5</v>
      </c>
      <c r="E127" s="147">
        <v>1</v>
      </c>
    </row>
    <row r="128" spans="1:5">
      <c r="A128" s="87" t="str">
        <f t="shared" si="1"/>
        <v>200069847_2</v>
      </c>
      <c r="B128" s="146" t="s">
        <v>1476</v>
      </c>
      <c r="C128" s="146" t="s">
        <v>1696</v>
      </c>
      <c r="D128" s="147">
        <v>4</v>
      </c>
      <c r="E128" s="147">
        <v>2</v>
      </c>
    </row>
    <row r="129" spans="1:5">
      <c r="A129" s="87" t="str">
        <f t="shared" si="1"/>
        <v>200069847_3</v>
      </c>
      <c r="B129" s="146" t="s">
        <v>1476</v>
      </c>
      <c r="C129" s="146" t="s">
        <v>1694</v>
      </c>
      <c r="D129" s="147">
        <v>3</v>
      </c>
      <c r="E129" s="147">
        <v>3</v>
      </c>
    </row>
    <row r="130" spans="1:5">
      <c r="A130" s="87" t="str">
        <f t="shared" si="1"/>
        <v>200070068_1</v>
      </c>
      <c r="B130" s="146" t="s">
        <v>1477</v>
      </c>
      <c r="C130" s="146" t="s">
        <v>1694</v>
      </c>
      <c r="D130" s="147">
        <v>13</v>
      </c>
      <c r="E130" s="147">
        <v>1</v>
      </c>
    </row>
    <row r="131" spans="1:5">
      <c r="A131" s="87" t="str">
        <f t="shared" ref="A131:A194" si="2">B131&amp;"_"&amp;E131</f>
        <v>200070068_2</v>
      </c>
      <c r="B131" s="146" t="s">
        <v>1477</v>
      </c>
      <c r="C131" s="146" t="s">
        <v>1695</v>
      </c>
      <c r="D131" s="147">
        <v>4</v>
      </c>
      <c r="E131" s="147">
        <v>2</v>
      </c>
    </row>
    <row r="132" spans="1:5">
      <c r="A132" s="87" t="str">
        <f t="shared" si="2"/>
        <v>200070068_3</v>
      </c>
      <c r="B132" s="146" t="s">
        <v>1477</v>
      </c>
      <c r="C132" s="146" t="s">
        <v>1701</v>
      </c>
      <c r="D132" s="147">
        <v>4</v>
      </c>
      <c r="E132" s="147">
        <v>3</v>
      </c>
    </row>
    <row r="133" spans="1:5">
      <c r="A133" s="87" t="str">
        <f t="shared" si="2"/>
        <v>200070142_1</v>
      </c>
      <c r="B133" s="146" t="s">
        <v>1478</v>
      </c>
      <c r="C133" s="146" t="s">
        <v>1694</v>
      </c>
      <c r="D133" s="147">
        <v>8</v>
      </c>
      <c r="E133" s="147">
        <v>1</v>
      </c>
    </row>
    <row r="134" spans="1:5">
      <c r="A134" s="87" t="str">
        <f t="shared" si="2"/>
        <v>200070142_2</v>
      </c>
      <c r="B134" s="146" t="s">
        <v>1478</v>
      </c>
      <c r="C134" s="146" t="s">
        <v>1697</v>
      </c>
      <c r="D134" s="147">
        <v>3</v>
      </c>
      <c r="E134" s="147">
        <v>2</v>
      </c>
    </row>
    <row r="135" spans="1:5">
      <c r="A135" s="87" t="str">
        <f t="shared" si="2"/>
        <v>200070142_3</v>
      </c>
      <c r="B135" s="146" t="s">
        <v>1478</v>
      </c>
      <c r="C135" s="146" t="s">
        <v>1695</v>
      </c>
      <c r="D135" s="147">
        <v>2</v>
      </c>
      <c r="E135" s="147">
        <v>3</v>
      </c>
    </row>
    <row r="136" spans="1:5">
      <c r="A136" s="87" t="str">
        <f t="shared" si="2"/>
        <v>200070449_1</v>
      </c>
      <c r="B136" s="146" t="s">
        <v>1479</v>
      </c>
      <c r="C136" s="146" t="s">
        <v>1694</v>
      </c>
      <c r="D136" s="147">
        <v>3</v>
      </c>
      <c r="E136" s="147">
        <v>1</v>
      </c>
    </row>
    <row r="137" spans="1:5">
      <c r="A137" s="87" t="str">
        <f t="shared" si="2"/>
        <v>200070449_2</v>
      </c>
      <c r="B137" s="146" t="s">
        <v>1479</v>
      </c>
      <c r="C137" s="146" t="s">
        <v>1696</v>
      </c>
      <c r="D137" s="147">
        <v>2</v>
      </c>
      <c r="E137" s="147">
        <v>2</v>
      </c>
    </row>
    <row r="138" spans="1:5">
      <c r="A138" s="87" t="str">
        <f t="shared" si="2"/>
        <v>200070449_3</v>
      </c>
      <c r="B138" s="146" t="s">
        <v>1479</v>
      </c>
      <c r="C138" s="146" t="s">
        <v>1699</v>
      </c>
      <c r="D138" s="147">
        <v>2</v>
      </c>
      <c r="E138" s="147">
        <v>3</v>
      </c>
    </row>
    <row r="139" spans="1:5">
      <c r="A139" s="87" t="str">
        <f t="shared" si="2"/>
        <v>200071454_1</v>
      </c>
      <c r="B139" s="146" t="s">
        <v>1480</v>
      </c>
      <c r="C139" s="146" t="s">
        <v>1694</v>
      </c>
      <c r="D139" s="147">
        <v>68</v>
      </c>
      <c r="E139" s="147">
        <v>1</v>
      </c>
    </row>
    <row r="140" spans="1:5">
      <c r="A140" s="87" t="str">
        <f t="shared" si="2"/>
        <v>200071454_2</v>
      </c>
      <c r="B140" s="146" t="s">
        <v>1480</v>
      </c>
      <c r="C140" s="146" t="s">
        <v>1695</v>
      </c>
      <c r="D140" s="147">
        <v>56</v>
      </c>
      <c r="E140" s="147">
        <v>2</v>
      </c>
    </row>
    <row r="141" spans="1:5">
      <c r="A141" s="87" t="str">
        <f t="shared" si="2"/>
        <v>200071454_3</v>
      </c>
      <c r="B141" s="146" t="s">
        <v>1480</v>
      </c>
      <c r="C141" s="146" t="s">
        <v>1697</v>
      </c>
      <c r="D141" s="147">
        <v>17</v>
      </c>
      <c r="E141" s="147">
        <v>3</v>
      </c>
    </row>
    <row r="142" spans="1:5">
      <c r="A142" s="87" t="str">
        <f t="shared" si="2"/>
        <v>200071504_1</v>
      </c>
      <c r="B142" s="146" t="s">
        <v>1481</v>
      </c>
      <c r="C142" s="146" t="s">
        <v>1696</v>
      </c>
      <c r="D142" s="147">
        <v>1</v>
      </c>
      <c r="E142" s="147">
        <v>1</v>
      </c>
    </row>
    <row r="143" spans="1:5">
      <c r="A143" s="87" t="str">
        <f t="shared" si="2"/>
        <v>200071504_2</v>
      </c>
      <c r="B143" s="146" t="s">
        <v>1481</v>
      </c>
      <c r="C143" s="146" t="s">
        <v>1694</v>
      </c>
      <c r="D143" s="147">
        <v>1</v>
      </c>
      <c r="E143" s="147">
        <v>2</v>
      </c>
    </row>
    <row r="144" spans="1:5">
      <c r="A144" s="87" t="str">
        <f t="shared" si="2"/>
        <v>200071504_3</v>
      </c>
      <c r="B144" s="146" t="s">
        <v>1481</v>
      </c>
      <c r="C144" s="146" t="s">
        <v>1695</v>
      </c>
      <c r="D144" s="147">
        <v>1</v>
      </c>
      <c r="E144" s="147">
        <v>3</v>
      </c>
    </row>
    <row r="145" spans="1:5">
      <c r="A145" s="87" t="str">
        <f t="shared" si="2"/>
        <v>200071520_1</v>
      </c>
      <c r="B145" s="146" t="s">
        <v>1482</v>
      </c>
      <c r="C145" s="146" t="s">
        <v>1694</v>
      </c>
      <c r="D145" s="147">
        <v>9</v>
      </c>
      <c r="E145" s="147">
        <v>1</v>
      </c>
    </row>
    <row r="146" spans="1:5">
      <c r="A146" s="87" t="str">
        <f t="shared" si="2"/>
        <v>200071520_2</v>
      </c>
      <c r="B146" s="146" t="s">
        <v>1482</v>
      </c>
      <c r="C146" s="146" t="s">
        <v>1695</v>
      </c>
      <c r="D146" s="147">
        <v>5</v>
      </c>
      <c r="E146" s="147">
        <v>2</v>
      </c>
    </row>
    <row r="147" spans="1:5">
      <c r="A147" s="87" t="str">
        <f t="shared" si="2"/>
        <v>200071520_3</v>
      </c>
      <c r="B147" s="146" t="s">
        <v>1482</v>
      </c>
      <c r="C147" s="146" t="s">
        <v>1696</v>
      </c>
      <c r="D147" s="147">
        <v>2</v>
      </c>
      <c r="E147" s="147">
        <v>3</v>
      </c>
    </row>
    <row r="148" spans="1:5">
      <c r="A148" s="87" t="str">
        <f t="shared" si="2"/>
        <v>200071652_1</v>
      </c>
      <c r="B148" s="146" t="s">
        <v>1483</v>
      </c>
      <c r="C148" s="146" t="s">
        <v>1695</v>
      </c>
      <c r="D148" s="147">
        <v>2</v>
      </c>
      <c r="E148" s="147">
        <v>1</v>
      </c>
    </row>
    <row r="149" spans="1:5">
      <c r="A149" s="87" t="str">
        <f t="shared" si="2"/>
        <v>200071652_2</v>
      </c>
      <c r="B149" s="146" t="s">
        <v>1483</v>
      </c>
      <c r="C149" s="146" t="s">
        <v>1694</v>
      </c>
      <c r="D149" s="147">
        <v>1</v>
      </c>
      <c r="E149" s="147">
        <v>2</v>
      </c>
    </row>
    <row r="150" spans="1:5">
      <c r="A150" s="87" t="str">
        <f t="shared" si="2"/>
        <v>200071652_3</v>
      </c>
      <c r="B150" s="146" t="s">
        <v>1483</v>
      </c>
      <c r="C150" s="146" t="s">
        <v>1733</v>
      </c>
      <c r="D150" s="147">
        <v>1</v>
      </c>
      <c r="E150" s="147">
        <v>3</v>
      </c>
    </row>
    <row r="151" spans="1:5">
      <c r="A151" s="87" t="str">
        <f t="shared" si="2"/>
        <v>200071843_1</v>
      </c>
      <c r="B151" s="146" t="s">
        <v>1484</v>
      </c>
      <c r="C151" s="146" t="s">
        <v>1695</v>
      </c>
      <c r="D151" s="147">
        <v>9</v>
      </c>
      <c r="E151" s="147">
        <v>1</v>
      </c>
    </row>
    <row r="152" spans="1:5">
      <c r="A152" s="87" t="str">
        <f t="shared" si="2"/>
        <v>200071843_2</v>
      </c>
      <c r="B152" s="146" t="s">
        <v>1484</v>
      </c>
      <c r="C152" s="146" t="s">
        <v>1696</v>
      </c>
      <c r="D152" s="147">
        <v>8</v>
      </c>
      <c r="E152" s="147">
        <v>2</v>
      </c>
    </row>
    <row r="153" spans="1:5">
      <c r="A153" s="87" t="str">
        <f t="shared" si="2"/>
        <v>200071843_3</v>
      </c>
      <c r="B153" s="146" t="s">
        <v>1484</v>
      </c>
      <c r="C153" s="146" t="s">
        <v>1697</v>
      </c>
      <c r="D153" s="147">
        <v>7</v>
      </c>
      <c r="E153" s="147">
        <v>3</v>
      </c>
    </row>
    <row r="154" spans="1:5">
      <c r="A154" s="87" t="str">
        <f t="shared" si="2"/>
        <v>200072312_1</v>
      </c>
      <c r="B154" s="146" t="s">
        <v>1485</v>
      </c>
      <c r="C154" s="146" t="s">
        <v>1694</v>
      </c>
      <c r="D154" s="147">
        <v>21</v>
      </c>
      <c r="E154" s="147">
        <v>1</v>
      </c>
    </row>
    <row r="155" spans="1:5">
      <c r="A155" s="87" t="str">
        <f t="shared" si="2"/>
        <v>200072312_2</v>
      </c>
      <c r="B155" s="146" t="s">
        <v>1485</v>
      </c>
      <c r="C155" s="146" t="s">
        <v>1695</v>
      </c>
      <c r="D155" s="147">
        <v>20</v>
      </c>
      <c r="E155" s="147">
        <v>2</v>
      </c>
    </row>
    <row r="156" spans="1:5">
      <c r="A156" s="87" t="str">
        <f t="shared" si="2"/>
        <v>200072312_3</v>
      </c>
      <c r="B156" s="146" t="s">
        <v>1485</v>
      </c>
      <c r="C156" s="146" t="s">
        <v>1696</v>
      </c>
      <c r="D156" s="147">
        <v>14</v>
      </c>
      <c r="E156" s="147">
        <v>3</v>
      </c>
    </row>
    <row r="157" spans="1:5">
      <c r="A157" s="87" t="str">
        <f t="shared" si="2"/>
        <v>200072676_1</v>
      </c>
      <c r="B157" s="146" t="s">
        <v>1537</v>
      </c>
      <c r="C157" s="146" t="s">
        <v>1695</v>
      </c>
      <c r="D157" s="147">
        <v>6</v>
      </c>
      <c r="E157" s="147">
        <v>1</v>
      </c>
    </row>
    <row r="158" spans="1:5">
      <c r="A158" s="87" t="str">
        <f t="shared" si="2"/>
        <v>200072676_2</v>
      </c>
      <c r="B158" s="146" t="s">
        <v>1537</v>
      </c>
      <c r="C158" s="146" t="s">
        <v>1694</v>
      </c>
      <c r="D158" s="147">
        <v>5</v>
      </c>
      <c r="E158" s="147">
        <v>2</v>
      </c>
    </row>
    <row r="159" spans="1:5">
      <c r="A159" s="87" t="str">
        <f t="shared" si="2"/>
        <v>200072676_3</v>
      </c>
      <c r="B159" s="146" t="s">
        <v>1537</v>
      </c>
      <c r="C159" s="146" t="s">
        <v>1703</v>
      </c>
      <c r="D159" s="147">
        <v>3</v>
      </c>
      <c r="E159" s="147">
        <v>3</v>
      </c>
    </row>
    <row r="160" spans="1:5">
      <c r="A160" s="87" t="str">
        <f t="shared" si="2"/>
        <v>200084952_1</v>
      </c>
      <c r="B160" s="146" t="s">
        <v>1486</v>
      </c>
      <c r="C160" s="146" t="s">
        <v>1695</v>
      </c>
      <c r="D160" s="147">
        <v>194</v>
      </c>
      <c r="E160" s="147">
        <v>1</v>
      </c>
    </row>
    <row r="161" spans="1:5">
      <c r="A161" s="87" t="str">
        <f t="shared" si="2"/>
        <v>200084952_2</v>
      </c>
      <c r="B161" s="146" t="s">
        <v>1486</v>
      </c>
      <c r="C161" s="146" t="s">
        <v>1694</v>
      </c>
      <c r="D161" s="147">
        <v>137</v>
      </c>
      <c r="E161" s="147">
        <v>2</v>
      </c>
    </row>
    <row r="162" spans="1:5">
      <c r="A162" s="87" t="str">
        <f t="shared" si="2"/>
        <v>200084952_3</v>
      </c>
      <c r="B162" s="146" t="s">
        <v>1486</v>
      </c>
      <c r="C162" s="146" t="s">
        <v>1696</v>
      </c>
      <c r="D162" s="147">
        <v>100</v>
      </c>
      <c r="E162" s="147">
        <v>3</v>
      </c>
    </row>
    <row r="163" spans="1:5">
      <c r="A163" s="87" t="str">
        <f t="shared" si="2"/>
        <v>241400415_1</v>
      </c>
      <c r="B163" s="146" t="s">
        <v>1487</v>
      </c>
      <c r="C163" s="146" t="s">
        <v>1694</v>
      </c>
      <c r="D163" s="147">
        <v>2</v>
      </c>
      <c r="E163" s="147">
        <v>1</v>
      </c>
    </row>
    <row r="164" spans="1:5">
      <c r="A164" s="87" t="str">
        <f t="shared" si="2"/>
        <v>241400415_2</v>
      </c>
      <c r="B164" s="146" t="s">
        <v>1487</v>
      </c>
      <c r="C164" s="146" t="s">
        <v>1698</v>
      </c>
      <c r="D164" s="147">
        <v>2</v>
      </c>
      <c r="E164" s="147">
        <v>2</v>
      </c>
    </row>
    <row r="165" spans="1:5">
      <c r="A165" s="87" t="str">
        <f t="shared" si="2"/>
        <v>241400415_3</v>
      </c>
      <c r="B165" s="146" t="s">
        <v>1487</v>
      </c>
      <c r="C165" s="146" t="s">
        <v>1695</v>
      </c>
      <c r="D165" s="147">
        <v>1</v>
      </c>
      <c r="E165" s="147">
        <v>3</v>
      </c>
    </row>
    <row r="166" spans="1:5">
      <c r="A166" s="87" t="str">
        <f t="shared" si="2"/>
        <v>241400514_1</v>
      </c>
      <c r="B166" s="146" t="s">
        <v>1488</v>
      </c>
      <c r="C166" s="146" t="s">
        <v>1694</v>
      </c>
      <c r="D166" s="147">
        <v>13</v>
      </c>
      <c r="E166" s="147">
        <v>1</v>
      </c>
    </row>
    <row r="167" spans="1:5">
      <c r="A167" s="87" t="str">
        <f t="shared" si="2"/>
        <v>241400514_2</v>
      </c>
      <c r="B167" s="146" t="s">
        <v>1488</v>
      </c>
      <c r="C167" s="146" t="s">
        <v>1695</v>
      </c>
      <c r="D167" s="147">
        <v>3</v>
      </c>
      <c r="E167" s="147">
        <v>2</v>
      </c>
    </row>
    <row r="168" spans="1:5">
      <c r="A168" s="87" t="str">
        <f t="shared" si="2"/>
        <v>241400514_3</v>
      </c>
      <c r="B168" s="146" t="s">
        <v>1488</v>
      </c>
      <c r="C168" s="146" t="s">
        <v>1697</v>
      </c>
      <c r="D168" s="147">
        <v>3</v>
      </c>
      <c r="E168" s="147">
        <v>3</v>
      </c>
    </row>
    <row r="169" spans="1:5">
      <c r="A169" s="87" t="str">
        <f t="shared" si="2"/>
        <v>241400555_1</v>
      </c>
      <c r="B169" s="146" t="s">
        <v>1489</v>
      </c>
      <c r="C169" s="146" t="s">
        <v>1694</v>
      </c>
      <c r="D169" s="147">
        <v>7</v>
      </c>
      <c r="E169" s="147">
        <v>1</v>
      </c>
    </row>
    <row r="170" spans="1:5">
      <c r="A170" s="87" t="str">
        <f t="shared" si="2"/>
        <v>241400555_2</v>
      </c>
      <c r="B170" s="146" t="s">
        <v>1489</v>
      </c>
      <c r="C170" s="146" t="s">
        <v>1695</v>
      </c>
      <c r="D170" s="147">
        <v>4</v>
      </c>
      <c r="E170" s="147">
        <v>2</v>
      </c>
    </row>
    <row r="171" spans="1:5">
      <c r="A171" s="87" t="str">
        <f t="shared" si="2"/>
        <v>241400555_3</v>
      </c>
      <c r="B171" s="146" t="s">
        <v>1489</v>
      </c>
      <c r="C171" s="146" t="s">
        <v>1696</v>
      </c>
      <c r="D171" s="147">
        <v>2</v>
      </c>
      <c r="E171" s="147">
        <v>3</v>
      </c>
    </row>
    <row r="172" spans="1:5">
      <c r="A172" s="87" t="str">
        <f t="shared" si="2"/>
        <v>241400860_1</v>
      </c>
      <c r="B172" s="146" t="s">
        <v>1490</v>
      </c>
      <c r="C172" s="146" t="s">
        <v>1694</v>
      </c>
      <c r="D172" s="147">
        <v>4</v>
      </c>
      <c r="E172" s="147">
        <v>1</v>
      </c>
    </row>
    <row r="173" spans="1:5">
      <c r="A173" s="87" t="str">
        <f t="shared" si="2"/>
        <v>241400860_2</v>
      </c>
      <c r="B173" s="146" t="s">
        <v>1490</v>
      </c>
      <c r="C173" s="146" t="s">
        <v>1707</v>
      </c>
      <c r="D173" s="147">
        <v>3</v>
      </c>
      <c r="E173" s="147">
        <v>2</v>
      </c>
    </row>
    <row r="174" spans="1:5">
      <c r="A174" s="87" t="str">
        <f t="shared" si="2"/>
        <v>241400860_3</v>
      </c>
      <c r="B174" s="146" t="s">
        <v>1490</v>
      </c>
      <c r="C174" s="146" t="s">
        <v>1698</v>
      </c>
      <c r="D174" s="147">
        <v>1</v>
      </c>
      <c r="E174" s="147">
        <v>3</v>
      </c>
    </row>
    <row r="175" spans="1:5">
      <c r="A175" s="87" t="str">
        <f t="shared" si="2"/>
        <v>241400878_1</v>
      </c>
      <c r="B175" s="146" t="s">
        <v>1491</v>
      </c>
      <c r="C175" s="146" t="s">
        <v>1694</v>
      </c>
      <c r="D175" s="147">
        <v>3</v>
      </c>
      <c r="E175" s="147">
        <v>1</v>
      </c>
    </row>
    <row r="176" spans="1:5">
      <c r="A176" s="87" t="str">
        <f t="shared" si="2"/>
        <v>241400878_2</v>
      </c>
      <c r="B176" s="146" t="s">
        <v>1491</v>
      </c>
      <c r="C176" s="146" t="s">
        <v>1705</v>
      </c>
      <c r="D176" s="147">
        <v>1</v>
      </c>
      <c r="E176" s="147">
        <v>2</v>
      </c>
    </row>
    <row r="177" spans="1:5">
      <c r="A177" s="87" t="str">
        <f t="shared" si="2"/>
        <v>241400878_3</v>
      </c>
      <c r="B177" s="146" t="s">
        <v>1491</v>
      </c>
      <c r="C177" s="146" t="s">
        <v>1697</v>
      </c>
      <c r="D177" s="147">
        <v>1</v>
      </c>
      <c r="E177" s="147">
        <v>3</v>
      </c>
    </row>
    <row r="178" spans="1:5">
      <c r="A178" s="87" t="str">
        <f t="shared" si="2"/>
        <v>242700276_1</v>
      </c>
      <c r="B178" s="146" t="s">
        <v>1492</v>
      </c>
      <c r="C178" s="146" t="s">
        <v>1694</v>
      </c>
      <c r="D178" s="147">
        <v>7</v>
      </c>
      <c r="E178" s="147">
        <v>1</v>
      </c>
    </row>
    <row r="179" spans="1:5">
      <c r="A179" s="87" t="str">
        <f t="shared" si="2"/>
        <v>242700276_2</v>
      </c>
      <c r="B179" s="146" t="s">
        <v>1492</v>
      </c>
      <c r="C179" s="146" t="s">
        <v>1699</v>
      </c>
      <c r="D179" s="147">
        <v>3</v>
      </c>
      <c r="E179" s="147">
        <v>2</v>
      </c>
    </row>
    <row r="180" spans="1:5">
      <c r="A180" s="87" t="str">
        <f t="shared" si="2"/>
        <v>242700276_3</v>
      </c>
      <c r="B180" s="146" t="s">
        <v>1492</v>
      </c>
      <c r="C180" s="146" t="s">
        <v>1696</v>
      </c>
      <c r="D180" s="147">
        <v>2</v>
      </c>
      <c r="E180" s="147">
        <v>3</v>
      </c>
    </row>
    <row r="181" spans="1:5">
      <c r="A181" s="87" t="str">
        <f t="shared" si="2"/>
        <v>242700607_1</v>
      </c>
      <c r="B181" s="146" t="s">
        <v>1493</v>
      </c>
      <c r="C181" s="146" t="s">
        <v>1694</v>
      </c>
      <c r="D181" s="147">
        <v>3</v>
      </c>
      <c r="E181" s="147">
        <v>1</v>
      </c>
    </row>
    <row r="182" spans="1:5">
      <c r="A182" s="87" t="str">
        <f t="shared" si="2"/>
        <v>242700607_2</v>
      </c>
      <c r="B182" s="146" t="s">
        <v>1493</v>
      </c>
      <c r="C182" s="146" t="s">
        <v>1695</v>
      </c>
      <c r="D182" s="147">
        <v>3</v>
      </c>
      <c r="E182" s="147">
        <v>2</v>
      </c>
    </row>
    <row r="183" spans="1:5">
      <c r="A183" s="87" t="str">
        <f t="shared" si="2"/>
        <v>242700607_3</v>
      </c>
      <c r="B183" s="146" t="s">
        <v>1493</v>
      </c>
      <c r="C183" s="146" t="s">
        <v>1699</v>
      </c>
      <c r="D183" s="147">
        <v>2</v>
      </c>
      <c r="E183" s="147">
        <v>3</v>
      </c>
    </row>
    <row r="184" spans="1:5">
      <c r="A184" s="87" t="str">
        <f t="shared" si="2"/>
        <v>246100390_1</v>
      </c>
      <c r="B184" s="146" t="s">
        <v>1494</v>
      </c>
      <c r="C184" s="146" t="s">
        <v>1695</v>
      </c>
      <c r="D184" s="147">
        <v>2</v>
      </c>
      <c r="E184" s="147">
        <v>1</v>
      </c>
    </row>
    <row r="185" spans="1:5">
      <c r="A185" s="87" t="str">
        <f t="shared" si="2"/>
        <v>246100390_2</v>
      </c>
      <c r="B185" s="146" t="s">
        <v>1494</v>
      </c>
      <c r="C185" s="146" t="s">
        <v>1696</v>
      </c>
      <c r="D185" s="147">
        <v>1</v>
      </c>
      <c r="E185" s="147">
        <v>2</v>
      </c>
    </row>
    <row r="186" spans="1:5">
      <c r="A186" s="87" t="str">
        <f t="shared" si="2"/>
        <v>246100663_1</v>
      </c>
      <c r="B186" s="146" t="s">
        <v>1495</v>
      </c>
      <c r="C186" s="146" t="s">
        <v>1694</v>
      </c>
      <c r="D186" s="147">
        <v>49</v>
      </c>
      <c r="E186" s="147">
        <v>1</v>
      </c>
    </row>
    <row r="187" spans="1:5">
      <c r="A187" s="87" t="str">
        <f t="shared" si="2"/>
        <v>246100663_2</v>
      </c>
      <c r="B187" s="146" t="s">
        <v>1495</v>
      </c>
      <c r="C187" s="146" t="s">
        <v>1695</v>
      </c>
      <c r="D187" s="147">
        <v>17</v>
      </c>
      <c r="E187" s="147">
        <v>2</v>
      </c>
    </row>
    <row r="188" spans="1:5">
      <c r="A188" s="87" t="str">
        <f t="shared" si="2"/>
        <v>246100663_3</v>
      </c>
      <c r="B188" s="146" t="s">
        <v>1495</v>
      </c>
      <c r="C188" s="146" t="s">
        <v>1697</v>
      </c>
      <c r="D188" s="147">
        <v>14</v>
      </c>
      <c r="E188" s="147">
        <v>3</v>
      </c>
    </row>
    <row r="189" spans="1:5">
      <c r="A189" s="87" t="str">
        <f t="shared" si="2"/>
        <v>247600505_1</v>
      </c>
      <c r="B189" s="146" t="s">
        <v>1496</v>
      </c>
      <c r="C189" s="146" t="s">
        <v>1696</v>
      </c>
      <c r="D189" s="147">
        <v>1</v>
      </c>
      <c r="E189" s="147">
        <v>1</v>
      </c>
    </row>
    <row r="190" spans="1:5">
      <c r="A190" s="87" t="str">
        <f t="shared" si="2"/>
        <v>247600505_2</v>
      </c>
      <c r="B190" s="146" t="s">
        <v>1496</v>
      </c>
      <c r="C190" s="146" t="s">
        <v>1697</v>
      </c>
      <c r="D190" s="147">
        <v>1</v>
      </c>
      <c r="E190" s="147">
        <v>2</v>
      </c>
    </row>
    <row r="191" spans="1:5">
      <c r="A191" s="87" t="str">
        <f t="shared" si="2"/>
        <v>247600505_3</v>
      </c>
      <c r="B191" s="146" t="s">
        <v>1496</v>
      </c>
      <c r="C191" s="146" t="s">
        <v>1698</v>
      </c>
      <c r="D191" s="147">
        <v>1</v>
      </c>
      <c r="E191" s="147">
        <v>3</v>
      </c>
    </row>
    <row r="192" spans="1:5">
      <c r="A192" s="87" t="str">
        <f t="shared" si="2"/>
        <v>247600588_1</v>
      </c>
      <c r="B192" s="146" t="s">
        <v>1497</v>
      </c>
      <c r="C192" s="146" t="s">
        <v>1695</v>
      </c>
      <c r="D192" s="147">
        <v>21</v>
      </c>
      <c r="E192" s="147">
        <v>1</v>
      </c>
    </row>
    <row r="193" spans="1:5">
      <c r="A193" s="87" t="str">
        <f t="shared" si="2"/>
        <v>247600588_2</v>
      </c>
      <c r="B193" s="146" t="s">
        <v>1497</v>
      </c>
      <c r="C193" s="146" t="s">
        <v>1694</v>
      </c>
      <c r="D193" s="147">
        <v>18</v>
      </c>
      <c r="E193" s="147">
        <v>2</v>
      </c>
    </row>
    <row r="194" spans="1:5">
      <c r="A194" s="87" t="str">
        <f t="shared" si="2"/>
        <v>247600588_3</v>
      </c>
      <c r="B194" s="146" t="s">
        <v>1497</v>
      </c>
      <c r="C194" s="146" t="s">
        <v>1701</v>
      </c>
      <c r="D194" s="147">
        <v>8</v>
      </c>
      <c r="E194" s="147">
        <v>3</v>
      </c>
    </row>
    <row r="195" spans="1:5">
      <c r="A195" s="87" t="str">
        <f t="shared" ref="A195:A258" si="3">B195&amp;"_"&amp;E195</f>
        <v>247600604_1</v>
      </c>
      <c r="B195" s="146" t="s">
        <v>1498</v>
      </c>
      <c r="C195" s="146" t="s">
        <v>1699</v>
      </c>
      <c r="D195" s="147">
        <v>1</v>
      </c>
      <c r="E195" s="147">
        <v>1</v>
      </c>
    </row>
    <row r="196" spans="1:5">
      <c r="A196" s="87" t="str">
        <f t="shared" si="3"/>
        <v>247600620_1</v>
      </c>
      <c r="B196" s="146" t="s">
        <v>1499</v>
      </c>
      <c r="C196" s="146" t="s">
        <v>1694</v>
      </c>
      <c r="D196" s="147">
        <v>10</v>
      </c>
      <c r="E196" s="147">
        <v>1</v>
      </c>
    </row>
    <row r="197" spans="1:5">
      <c r="A197" s="87" t="str">
        <f t="shared" si="3"/>
        <v>247600620_2</v>
      </c>
      <c r="B197" s="146" t="s">
        <v>1499</v>
      </c>
      <c r="C197" s="146" t="s">
        <v>1696</v>
      </c>
      <c r="D197" s="147">
        <v>3</v>
      </c>
      <c r="E197" s="147">
        <v>2</v>
      </c>
    </row>
    <row r="198" spans="1:5">
      <c r="A198" s="87" t="str">
        <f t="shared" si="3"/>
        <v>247600620_3</v>
      </c>
      <c r="B198" s="146" t="s">
        <v>1499</v>
      </c>
      <c r="C198" s="146"/>
      <c r="D198" s="147">
        <v>1</v>
      </c>
      <c r="E198" s="147">
        <v>3</v>
      </c>
    </row>
    <row r="199" spans="1:5">
      <c r="A199" s="87" t="str">
        <f t="shared" si="3"/>
        <v>247600646_1</v>
      </c>
      <c r="B199" s="146" t="s">
        <v>1500</v>
      </c>
      <c r="C199" s="146" t="s">
        <v>1694</v>
      </c>
      <c r="D199" s="147">
        <v>10</v>
      </c>
      <c r="E199" s="147">
        <v>1</v>
      </c>
    </row>
    <row r="200" spans="1:5">
      <c r="A200" s="87" t="str">
        <f t="shared" si="3"/>
        <v>247600646_2</v>
      </c>
      <c r="B200" s="146" t="s">
        <v>1500</v>
      </c>
      <c r="C200" s="146" t="s">
        <v>1695</v>
      </c>
      <c r="D200" s="147">
        <v>10</v>
      </c>
      <c r="E200" s="147">
        <v>2</v>
      </c>
    </row>
    <row r="201" spans="1:5">
      <c r="A201" s="87" t="str">
        <f t="shared" si="3"/>
        <v>247600646_3</v>
      </c>
      <c r="B201" s="146" t="s">
        <v>1500</v>
      </c>
      <c r="C201" s="146" t="s">
        <v>1698</v>
      </c>
      <c r="D201" s="147">
        <v>3</v>
      </c>
      <c r="E201" s="147">
        <v>3</v>
      </c>
    </row>
    <row r="202" spans="1:5">
      <c r="A202" s="87" t="str">
        <f t="shared" si="3"/>
        <v>247600729_1</v>
      </c>
      <c r="B202" s="146" t="s">
        <v>1501</v>
      </c>
      <c r="C202" s="146" t="s">
        <v>1695</v>
      </c>
      <c r="D202" s="147">
        <v>5</v>
      </c>
      <c r="E202" s="147">
        <v>1</v>
      </c>
    </row>
    <row r="203" spans="1:5">
      <c r="A203" s="87" t="str">
        <f t="shared" si="3"/>
        <v>247600729_2</v>
      </c>
      <c r="B203" s="146" t="s">
        <v>1501</v>
      </c>
      <c r="C203" s="146" t="s">
        <v>1697</v>
      </c>
      <c r="D203" s="147">
        <v>2</v>
      </c>
      <c r="E203" s="147">
        <v>2</v>
      </c>
    </row>
    <row r="204" spans="1:5">
      <c r="A204" s="87" t="str">
        <f t="shared" si="3"/>
        <v>247600729_3</v>
      </c>
      <c r="B204" s="146" t="s">
        <v>1501</v>
      </c>
      <c r="C204" s="146" t="s">
        <v>1705</v>
      </c>
      <c r="D204" s="147">
        <v>1</v>
      </c>
      <c r="E204" s="147">
        <v>3</v>
      </c>
    </row>
    <row r="205" spans="1:5">
      <c r="A205" s="87" t="str">
        <f t="shared" si="3"/>
        <v>247600786_1</v>
      </c>
      <c r="B205" s="146" t="s">
        <v>1502</v>
      </c>
      <c r="C205" s="146" t="s">
        <v>1694</v>
      </c>
      <c r="D205" s="147">
        <v>49</v>
      </c>
      <c r="E205" s="147">
        <v>1</v>
      </c>
    </row>
    <row r="206" spans="1:5">
      <c r="A206" s="87" t="str">
        <f t="shared" si="3"/>
        <v>247600786_2</v>
      </c>
      <c r="B206" s="146" t="s">
        <v>1502</v>
      </c>
      <c r="C206" s="146" t="s">
        <v>1695</v>
      </c>
      <c r="D206" s="147">
        <v>31</v>
      </c>
      <c r="E206" s="147">
        <v>2</v>
      </c>
    </row>
    <row r="207" spans="1:5">
      <c r="A207" s="87" t="str">
        <f t="shared" si="3"/>
        <v>247600786_3</v>
      </c>
      <c r="B207" s="146" t="s">
        <v>1502</v>
      </c>
      <c r="C207" s="146" t="s">
        <v>1697</v>
      </c>
      <c r="D207" s="147">
        <v>17</v>
      </c>
      <c r="E207" s="147">
        <v>3</v>
      </c>
    </row>
    <row r="208" spans="1:5">
      <c r="A208" s="87" t="str">
        <f t="shared" si="3"/>
        <v>20003566__1</v>
      </c>
      <c r="B208" s="146" t="s">
        <v>1691</v>
      </c>
      <c r="C208" s="146" t="s">
        <v>1694</v>
      </c>
      <c r="D208" s="147">
        <v>33</v>
      </c>
      <c r="E208" s="147">
        <v>1</v>
      </c>
    </row>
    <row r="209" spans="1:5">
      <c r="A209" s="87" t="str">
        <f t="shared" si="3"/>
        <v>20003566__2</v>
      </c>
      <c r="B209" s="146" t="s">
        <v>1691</v>
      </c>
      <c r="C209" s="146" t="s">
        <v>1695</v>
      </c>
      <c r="D209" s="147">
        <v>21</v>
      </c>
      <c r="E209" s="147">
        <v>2</v>
      </c>
    </row>
    <row r="210" spans="1:5">
      <c r="A210" s="87" t="str">
        <f t="shared" si="3"/>
        <v>20003566__3</v>
      </c>
      <c r="B210" s="146" t="s">
        <v>1691</v>
      </c>
      <c r="C210" s="146" t="s">
        <v>1697</v>
      </c>
      <c r="D210" s="147">
        <v>7</v>
      </c>
      <c r="E210" s="147">
        <v>3</v>
      </c>
    </row>
    <row r="211" spans="1:5">
      <c r="A211" s="87" t="str">
        <f t="shared" si="3"/>
        <v>xxxxxxxxx_1</v>
      </c>
      <c r="B211" s="146" t="s">
        <v>1692</v>
      </c>
      <c r="C211" s="146" t="s">
        <v>1694</v>
      </c>
      <c r="D211" s="147">
        <v>2332</v>
      </c>
      <c r="E211" s="147">
        <v>1</v>
      </c>
    </row>
    <row r="212" spans="1:5">
      <c r="A212" s="87" t="str">
        <f t="shared" si="3"/>
        <v>xxxxxxxxx_2</v>
      </c>
      <c r="B212" s="146" t="s">
        <v>1692</v>
      </c>
      <c r="C212" s="146" t="s">
        <v>1695</v>
      </c>
      <c r="D212" s="147">
        <v>1648</v>
      </c>
      <c r="E212" s="147">
        <v>2</v>
      </c>
    </row>
    <row r="213" spans="1:5">
      <c r="A213" s="87" t="str">
        <f t="shared" si="3"/>
        <v>xxxxxxxxx_3</v>
      </c>
      <c r="B213" s="146" t="s">
        <v>1692</v>
      </c>
      <c r="C213" s="146" t="s">
        <v>1697</v>
      </c>
      <c r="D213" s="147">
        <v>624</v>
      </c>
      <c r="E213" s="147">
        <v>3</v>
      </c>
    </row>
    <row r="214" spans="1:5">
      <c r="A214" s="87" t="str">
        <f t="shared" si="3"/>
        <v>_1</v>
      </c>
      <c r="B214" s="146"/>
      <c r="C214" s="146" t="s">
        <v>1694</v>
      </c>
      <c r="D214" s="147">
        <v>728</v>
      </c>
      <c r="E214" s="147">
        <v>1</v>
      </c>
    </row>
    <row r="215" spans="1:5">
      <c r="A215" s="87" t="str">
        <f t="shared" si="3"/>
        <v>_2</v>
      </c>
      <c r="B215" s="146"/>
      <c r="C215" s="146" t="s">
        <v>1695</v>
      </c>
      <c r="D215" s="147">
        <v>651</v>
      </c>
      <c r="E215" s="147">
        <v>2</v>
      </c>
    </row>
    <row r="216" spans="1:5">
      <c r="A216" s="87" t="str">
        <f t="shared" si="3"/>
        <v>_3</v>
      </c>
      <c r="B216" s="146"/>
      <c r="C216" s="146" t="s">
        <v>1696</v>
      </c>
      <c r="D216" s="147">
        <v>258</v>
      </c>
      <c r="E216" s="147">
        <v>3</v>
      </c>
    </row>
    <row r="217" spans="1:5">
      <c r="A217" s="87" t="str">
        <f t="shared" si="3"/>
        <v>2801_1</v>
      </c>
      <c r="B217" s="146" t="s">
        <v>1503</v>
      </c>
      <c r="C217" s="146" t="s">
        <v>1694</v>
      </c>
      <c r="D217" s="147">
        <v>409</v>
      </c>
      <c r="E217" s="147">
        <v>1</v>
      </c>
    </row>
    <row r="218" spans="1:5">
      <c r="A218" s="87" t="str">
        <f t="shared" si="3"/>
        <v>2801_2</v>
      </c>
      <c r="B218" s="146" t="s">
        <v>1503</v>
      </c>
      <c r="C218" s="146" t="s">
        <v>1695</v>
      </c>
      <c r="D218" s="147">
        <v>217</v>
      </c>
      <c r="E218" s="147">
        <v>2</v>
      </c>
    </row>
    <row r="219" spans="1:5">
      <c r="A219" s="87" t="str">
        <f t="shared" si="3"/>
        <v>2801_3</v>
      </c>
      <c r="B219" s="146" t="s">
        <v>1503</v>
      </c>
      <c r="C219" s="146" t="s">
        <v>1697</v>
      </c>
      <c r="D219" s="147">
        <v>106</v>
      </c>
      <c r="E219" s="147">
        <v>3</v>
      </c>
    </row>
    <row r="220" spans="1:5">
      <c r="A220" s="87" t="str">
        <f t="shared" si="3"/>
        <v>2802_1</v>
      </c>
      <c r="B220" s="146" t="s">
        <v>1504</v>
      </c>
      <c r="C220" s="146" t="s">
        <v>1695</v>
      </c>
      <c r="D220" s="147">
        <v>30</v>
      </c>
      <c r="E220" s="147">
        <v>1</v>
      </c>
    </row>
    <row r="221" spans="1:5">
      <c r="A221" s="87" t="str">
        <f t="shared" si="3"/>
        <v>2802_2</v>
      </c>
      <c r="B221" s="146" t="s">
        <v>1504</v>
      </c>
      <c r="C221" s="146" t="s">
        <v>1694</v>
      </c>
      <c r="D221" s="147">
        <v>29</v>
      </c>
      <c r="E221" s="147">
        <v>2</v>
      </c>
    </row>
    <row r="222" spans="1:5">
      <c r="A222" s="87" t="str">
        <f t="shared" si="3"/>
        <v>2802_3</v>
      </c>
      <c r="B222" s="146" t="s">
        <v>1504</v>
      </c>
      <c r="C222" s="146" t="s">
        <v>1696</v>
      </c>
      <c r="D222" s="147">
        <v>9</v>
      </c>
      <c r="E222" s="147">
        <v>3</v>
      </c>
    </row>
    <row r="223" spans="1:5">
      <c r="A223" s="87" t="str">
        <f t="shared" si="3"/>
        <v>2803_1</v>
      </c>
      <c r="B223" s="146" t="s">
        <v>1505</v>
      </c>
      <c r="C223" s="146" t="s">
        <v>1694</v>
      </c>
      <c r="D223" s="147">
        <v>60</v>
      </c>
      <c r="E223" s="147">
        <v>1</v>
      </c>
    </row>
    <row r="224" spans="1:5">
      <c r="A224" s="87" t="str">
        <f t="shared" si="3"/>
        <v>2803_2</v>
      </c>
      <c r="B224" s="146" t="s">
        <v>1505</v>
      </c>
      <c r="C224" s="146" t="s">
        <v>1695</v>
      </c>
      <c r="D224" s="147">
        <v>43</v>
      </c>
      <c r="E224" s="147">
        <v>2</v>
      </c>
    </row>
    <row r="225" spans="1:5">
      <c r="A225" s="87" t="str">
        <f t="shared" si="3"/>
        <v>2803_3</v>
      </c>
      <c r="B225" s="146" t="s">
        <v>1505</v>
      </c>
      <c r="C225" s="146" t="s">
        <v>1697</v>
      </c>
      <c r="D225" s="147">
        <v>22</v>
      </c>
      <c r="E225" s="147">
        <v>3</v>
      </c>
    </row>
    <row r="226" spans="1:5">
      <c r="A226" s="87" t="str">
        <f t="shared" si="3"/>
        <v>2804_1</v>
      </c>
      <c r="B226" s="146" t="s">
        <v>1506</v>
      </c>
      <c r="C226" s="146" t="s">
        <v>1694</v>
      </c>
      <c r="D226" s="147">
        <v>11</v>
      </c>
      <c r="E226" s="147">
        <v>1</v>
      </c>
    </row>
    <row r="227" spans="1:5">
      <c r="A227" s="87" t="str">
        <f t="shared" si="3"/>
        <v>2804_2</v>
      </c>
      <c r="B227" s="146" t="s">
        <v>1506</v>
      </c>
      <c r="C227" s="146" t="s">
        <v>1695</v>
      </c>
      <c r="D227" s="147">
        <v>10</v>
      </c>
      <c r="E227" s="147">
        <v>2</v>
      </c>
    </row>
    <row r="228" spans="1:5">
      <c r="A228" s="87" t="str">
        <f t="shared" si="3"/>
        <v>2804_3</v>
      </c>
      <c r="B228" s="146" t="s">
        <v>1506</v>
      </c>
      <c r="C228" s="146" t="s">
        <v>1701</v>
      </c>
      <c r="D228" s="147">
        <v>5</v>
      </c>
      <c r="E228" s="147">
        <v>3</v>
      </c>
    </row>
    <row r="229" spans="1:5">
      <c r="A229" s="87" t="str">
        <f t="shared" si="3"/>
        <v>2805_1</v>
      </c>
      <c r="B229" s="146" t="s">
        <v>1507</v>
      </c>
      <c r="C229" s="146" t="s">
        <v>1694</v>
      </c>
      <c r="D229" s="147">
        <v>23</v>
      </c>
      <c r="E229" s="147">
        <v>1</v>
      </c>
    </row>
    <row r="230" spans="1:5">
      <c r="A230" s="87" t="str">
        <f t="shared" si="3"/>
        <v>2805_2</v>
      </c>
      <c r="B230" s="146" t="s">
        <v>1507</v>
      </c>
      <c r="C230" s="146" t="s">
        <v>1695</v>
      </c>
      <c r="D230" s="147">
        <v>12</v>
      </c>
      <c r="E230" s="147">
        <v>2</v>
      </c>
    </row>
    <row r="231" spans="1:5">
      <c r="A231" s="87" t="str">
        <f t="shared" si="3"/>
        <v>2805_3</v>
      </c>
      <c r="B231" s="146" t="s">
        <v>1507</v>
      </c>
      <c r="C231" s="146" t="s">
        <v>1696</v>
      </c>
      <c r="D231" s="147">
        <v>7</v>
      </c>
      <c r="E231" s="147">
        <v>3</v>
      </c>
    </row>
    <row r="232" spans="1:5">
      <c r="A232" s="87" t="str">
        <f t="shared" si="3"/>
        <v>2806_1</v>
      </c>
      <c r="B232" s="146" t="s">
        <v>1508</v>
      </c>
      <c r="C232" s="146" t="s">
        <v>1695</v>
      </c>
      <c r="D232" s="147">
        <v>193</v>
      </c>
      <c r="E232" s="147">
        <v>1</v>
      </c>
    </row>
    <row r="233" spans="1:5">
      <c r="A233" s="87" t="str">
        <f t="shared" si="3"/>
        <v>2806_2</v>
      </c>
      <c r="B233" s="146" t="s">
        <v>1508</v>
      </c>
      <c r="C233" s="146" t="s">
        <v>1694</v>
      </c>
      <c r="D233" s="147">
        <v>136</v>
      </c>
      <c r="E233" s="147">
        <v>2</v>
      </c>
    </row>
    <row r="234" spans="1:5">
      <c r="A234" s="87" t="str">
        <f t="shared" si="3"/>
        <v>2806_3</v>
      </c>
      <c r="B234" s="146" t="s">
        <v>1508</v>
      </c>
      <c r="C234" s="146" t="s">
        <v>1696</v>
      </c>
      <c r="D234" s="147">
        <v>99</v>
      </c>
      <c r="E234" s="147">
        <v>3</v>
      </c>
    </row>
    <row r="235" spans="1:5">
      <c r="A235" s="87" t="str">
        <f t="shared" si="3"/>
        <v>2807_1</v>
      </c>
      <c r="B235" s="146" t="s">
        <v>1509</v>
      </c>
      <c r="C235" s="146" t="s">
        <v>1694</v>
      </c>
      <c r="D235" s="147">
        <v>14</v>
      </c>
      <c r="E235" s="147">
        <v>1</v>
      </c>
    </row>
    <row r="236" spans="1:5">
      <c r="A236" s="87" t="str">
        <f t="shared" si="3"/>
        <v>2807_2</v>
      </c>
      <c r="B236" s="146" t="s">
        <v>1509</v>
      </c>
      <c r="C236" s="146" t="s">
        <v>1696</v>
      </c>
      <c r="D236" s="147">
        <v>7</v>
      </c>
      <c r="E236" s="147">
        <v>2</v>
      </c>
    </row>
    <row r="237" spans="1:5">
      <c r="A237" s="87" t="str">
        <f t="shared" si="3"/>
        <v>2807_3</v>
      </c>
      <c r="B237" s="146" t="s">
        <v>1509</v>
      </c>
      <c r="C237" s="146" t="s">
        <v>1695</v>
      </c>
      <c r="D237" s="147">
        <v>7</v>
      </c>
      <c r="E237" s="147">
        <v>3</v>
      </c>
    </row>
    <row r="238" spans="1:5">
      <c r="A238" s="87" t="str">
        <f t="shared" si="3"/>
        <v>2808_1</v>
      </c>
      <c r="B238" s="146" t="s">
        <v>1510</v>
      </c>
      <c r="C238" s="146" t="s">
        <v>1694</v>
      </c>
      <c r="D238" s="147">
        <v>37</v>
      </c>
      <c r="E238" s="147">
        <v>1</v>
      </c>
    </row>
    <row r="239" spans="1:5">
      <c r="A239" s="87" t="str">
        <f t="shared" si="3"/>
        <v>2808_2</v>
      </c>
      <c r="B239" s="146" t="s">
        <v>1510</v>
      </c>
      <c r="C239" s="146" t="s">
        <v>1695</v>
      </c>
      <c r="D239" s="147">
        <v>21</v>
      </c>
      <c r="E239" s="147">
        <v>2</v>
      </c>
    </row>
    <row r="240" spans="1:5">
      <c r="A240" s="87" t="str">
        <f t="shared" si="3"/>
        <v>2808_3</v>
      </c>
      <c r="B240" s="146" t="s">
        <v>1510</v>
      </c>
      <c r="C240" s="146" t="s">
        <v>1696</v>
      </c>
      <c r="D240" s="147">
        <v>5</v>
      </c>
      <c r="E240" s="147">
        <v>3</v>
      </c>
    </row>
    <row r="241" spans="1:5">
      <c r="A241" s="87" t="str">
        <f t="shared" si="3"/>
        <v>2809_1</v>
      </c>
      <c r="B241" s="146" t="s">
        <v>1511</v>
      </c>
      <c r="C241" s="146" t="s">
        <v>1694</v>
      </c>
      <c r="D241" s="147">
        <v>60</v>
      </c>
      <c r="E241" s="147">
        <v>1</v>
      </c>
    </row>
    <row r="242" spans="1:5">
      <c r="A242" s="87" t="str">
        <f t="shared" si="3"/>
        <v>2809_2</v>
      </c>
      <c r="B242" s="146" t="s">
        <v>1511</v>
      </c>
      <c r="C242" s="146" t="s">
        <v>1695</v>
      </c>
      <c r="D242" s="147">
        <v>27</v>
      </c>
      <c r="E242" s="147">
        <v>2</v>
      </c>
    </row>
    <row r="243" spans="1:5">
      <c r="A243" s="87" t="str">
        <f t="shared" si="3"/>
        <v>2809_3</v>
      </c>
      <c r="B243" s="146" t="s">
        <v>1511</v>
      </c>
      <c r="C243" s="146" t="s">
        <v>1697</v>
      </c>
      <c r="D243" s="147">
        <v>12</v>
      </c>
      <c r="E243" s="147">
        <v>3</v>
      </c>
    </row>
    <row r="244" spans="1:5">
      <c r="A244" s="87" t="str">
        <f t="shared" si="3"/>
        <v>2810_1</v>
      </c>
      <c r="B244" s="146" t="s">
        <v>1512</v>
      </c>
      <c r="C244" s="146" t="s">
        <v>1694</v>
      </c>
      <c r="D244" s="147">
        <v>33</v>
      </c>
      <c r="E244" s="147">
        <v>1</v>
      </c>
    </row>
    <row r="245" spans="1:5">
      <c r="A245" s="87" t="str">
        <f t="shared" si="3"/>
        <v>2810_2</v>
      </c>
      <c r="B245" s="146" t="s">
        <v>1512</v>
      </c>
      <c r="C245" s="146" t="s">
        <v>1695</v>
      </c>
      <c r="D245" s="147">
        <v>21</v>
      </c>
      <c r="E245" s="147">
        <v>2</v>
      </c>
    </row>
    <row r="246" spans="1:5">
      <c r="A246" s="87" t="str">
        <f t="shared" si="3"/>
        <v>2810_3</v>
      </c>
      <c r="B246" s="146" t="s">
        <v>1512</v>
      </c>
      <c r="C246" s="146" t="s">
        <v>1696</v>
      </c>
      <c r="D246" s="147">
        <v>7</v>
      </c>
      <c r="E246" s="147">
        <v>3</v>
      </c>
    </row>
    <row r="247" spans="1:5">
      <c r="A247" s="87" t="str">
        <f t="shared" si="3"/>
        <v>2811_1</v>
      </c>
      <c r="B247" s="146" t="s">
        <v>1513</v>
      </c>
      <c r="C247" s="146" t="s">
        <v>1694</v>
      </c>
      <c r="D247" s="147">
        <v>94</v>
      </c>
      <c r="E247" s="147">
        <v>1</v>
      </c>
    </row>
    <row r="248" spans="1:5">
      <c r="A248" s="87" t="str">
        <f t="shared" si="3"/>
        <v>2811_2</v>
      </c>
      <c r="B248" s="146" t="s">
        <v>1513</v>
      </c>
      <c r="C248" s="146" t="s">
        <v>1695</v>
      </c>
      <c r="D248" s="147">
        <v>72</v>
      </c>
      <c r="E248" s="147">
        <v>2</v>
      </c>
    </row>
    <row r="249" spans="1:5">
      <c r="A249" s="87" t="str">
        <f t="shared" si="3"/>
        <v>2811_3</v>
      </c>
      <c r="B249" s="146" t="s">
        <v>1513</v>
      </c>
      <c r="C249" s="146" t="s">
        <v>1696</v>
      </c>
      <c r="D249" s="147">
        <v>23</v>
      </c>
      <c r="E249" s="147">
        <v>3</v>
      </c>
    </row>
    <row r="250" spans="1:5">
      <c r="A250" s="87" t="str">
        <f t="shared" si="3"/>
        <v>2812_1</v>
      </c>
      <c r="B250" s="146" t="s">
        <v>1514</v>
      </c>
      <c r="C250" s="146" t="s">
        <v>1694</v>
      </c>
      <c r="D250" s="147">
        <v>24</v>
      </c>
      <c r="E250" s="147">
        <v>1</v>
      </c>
    </row>
    <row r="251" spans="1:5">
      <c r="A251" s="87" t="str">
        <f t="shared" si="3"/>
        <v>2812_2</v>
      </c>
      <c r="B251" s="146" t="s">
        <v>1514</v>
      </c>
      <c r="C251" s="146" t="s">
        <v>1695</v>
      </c>
      <c r="D251" s="147">
        <v>22</v>
      </c>
      <c r="E251" s="147">
        <v>2</v>
      </c>
    </row>
    <row r="252" spans="1:5">
      <c r="A252" s="87" t="str">
        <f t="shared" si="3"/>
        <v>2812_3</v>
      </c>
      <c r="B252" s="146" t="s">
        <v>1514</v>
      </c>
      <c r="C252" s="146" t="s">
        <v>1696</v>
      </c>
      <c r="D252" s="147">
        <v>14</v>
      </c>
      <c r="E252" s="147">
        <v>3</v>
      </c>
    </row>
    <row r="253" spans="1:5">
      <c r="A253" s="87" t="str">
        <f t="shared" si="3"/>
        <v>2813_1</v>
      </c>
      <c r="B253" s="146" t="s">
        <v>1515</v>
      </c>
      <c r="C253" s="146" t="s">
        <v>1694</v>
      </c>
      <c r="D253" s="147">
        <v>17</v>
      </c>
      <c r="E253" s="147">
        <v>1</v>
      </c>
    </row>
    <row r="254" spans="1:5">
      <c r="A254" s="87" t="str">
        <f t="shared" si="3"/>
        <v>2813_2</v>
      </c>
      <c r="B254" s="146" t="s">
        <v>1515</v>
      </c>
      <c r="C254" s="146" t="s">
        <v>1695</v>
      </c>
      <c r="D254" s="147">
        <v>13</v>
      </c>
      <c r="E254" s="147">
        <v>2</v>
      </c>
    </row>
    <row r="255" spans="1:5">
      <c r="A255" s="87" t="str">
        <f t="shared" si="3"/>
        <v>2813_3</v>
      </c>
      <c r="B255" s="146" t="s">
        <v>1515</v>
      </c>
      <c r="C255" s="146" t="s">
        <v>1699</v>
      </c>
      <c r="D255" s="147">
        <v>7</v>
      </c>
      <c r="E255" s="147">
        <v>3</v>
      </c>
    </row>
    <row r="256" spans="1:5">
      <c r="A256" s="87" t="str">
        <f t="shared" si="3"/>
        <v>2814_1</v>
      </c>
      <c r="B256" s="146" t="s">
        <v>1516</v>
      </c>
      <c r="C256" s="146" t="s">
        <v>1695</v>
      </c>
      <c r="D256" s="147">
        <v>24</v>
      </c>
      <c r="E256" s="147">
        <v>1</v>
      </c>
    </row>
    <row r="257" spans="1:5">
      <c r="A257" s="87" t="str">
        <f t="shared" si="3"/>
        <v>2814_2</v>
      </c>
      <c r="B257" s="146" t="s">
        <v>1516</v>
      </c>
      <c r="C257" s="146" t="s">
        <v>1694</v>
      </c>
      <c r="D257" s="147">
        <v>11</v>
      </c>
      <c r="E257" s="147">
        <v>2</v>
      </c>
    </row>
    <row r="258" spans="1:5">
      <c r="A258" s="87" t="str">
        <f t="shared" si="3"/>
        <v>2814_3</v>
      </c>
      <c r="B258" s="146" t="s">
        <v>1516</v>
      </c>
      <c r="C258" s="146" t="s">
        <v>1704</v>
      </c>
      <c r="D258" s="147">
        <v>4</v>
      </c>
      <c r="E258" s="147">
        <v>3</v>
      </c>
    </row>
    <row r="259" spans="1:5">
      <c r="A259" s="87" t="str">
        <f t="shared" ref="A259:A322" si="4">B259&amp;"_"&amp;E259</f>
        <v>2816_1</v>
      </c>
      <c r="B259" s="146" t="s">
        <v>1517</v>
      </c>
      <c r="C259" s="146" t="s">
        <v>1694</v>
      </c>
      <c r="D259" s="147">
        <v>12</v>
      </c>
      <c r="E259" s="147">
        <v>1</v>
      </c>
    </row>
    <row r="260" spans="1:5">
      <c r="A260" s="87" t="str">
        <f t="shared" si="4"/>
        <v>2816_2</v>
      </c>
      <c r="B260" s="146" t="s">
        <v>1517</v>
      </c>
      <c r="C260" s="146" t="s">
        <v>1695</v>
      </c>
      <c r="D260" s="147">
        <v>11</v>
      </c>
      <c r="E260" s="147">
        <v>2</v>
      </c>
    </row>
    <row r="261" spans="1:5">
      <c r="A261" s="87" t="str">
        <f t="shared" si="4"/>
        <v>2816_3</v>
      </c>
      <c r="B261" s="146" t="s">
        <v>1517</v>
      </c>
      <c r="C261" s="146" t="s">
        <v>1697</v>
      </c>
      <c r="D261" s="147">
        <v>10</v>
      </c>
      <c r="E261" s="147">
        <v>3</v>
      </c>
    </row>
    <row r="262" spans="1:5">
      <c r="A262" s="87" t="str">
        <f t="shared" si="4"/>
        <v>2817_1</v>
      </c>
      <c r="B262" s="146" t="s">
        <v>1518</v>
      </c>
      <c r="C262" s="146" t="s">
        <v>1694</v>
      </c>
      <c r="D262" s="147">
        <v>298</v>
      </c>
      <c r="E262" s="147">
        <v>1</v>
      </c>
    </row>
    <row r="263" spans="1:5">
      <c r="A263" s="87" t="str">
        <f t="shared" si="4"/>
        <v>2817_2</v>
      </c>
      <c r="B263" s="146" t="s">
        <v>1518</v>
      </c>
      <c r="C263" s="146" t="s">
        <v>1695</v>
      </c>
      <c r="D263" s="147">
        <v>121</v>
      </c>
      <c r="E263" s="147">
        <v>2</v>
      </c>
    </row>
    <row r="264" spans="1:5">
      <c r="A264" s="87" t="str">
        <f t="shared" si="4"/>
        <v>2817_3</v>
      </c>
      <c r="B264" s="146" t="s">
        <v>1518</v>
      </c>
      <c r="C264" s="146" t="s">
        <v>1697</v>
      </c>
      <c r="D264" s="147">
        <v>45</v>
      </c>
      <c r="E264" s="147">
        <v>3</v>
      </c>
    </row>
    <row r="265" spans="1:5">
      <c r="A265" s="87" t="str">
        <f t="shared" si="4"/>
        <v>2818_1</v>
      </c>
      <c r="B265" s="146" t="s">
        <v>1519</v>
      </c>
      <c r="C265" s="146" t="s">
        <v>1694</v>
      </c>
      <c r="D265" s="147">
        <v>14</v>
      </c>
      <c r="E265" s="147">
        <v>1</v>
      </c>
    </row>
    <row r="266" spans="1:5">
      <c r="A266" s="87" t="str">
        <f t="shared" si="4"/>
        <v>2818_2</v>
      </c>
      <c r="B266" s="146" t="s">
        <v>1519</v>
      </c>
      <c r="C266" s="146" t="s">
        <v>1695</v>
      </c>
      <c r="D266" s="147">
        <v>6</v>
      </c>
      <c r="E266" s="147">
        <v>2</v>
      </c>
    </row>
    <row r="267" spans="1:5">
      <c r="A267" s="87" t="str">
        <f t="shared" si="4"/>
        <v>2818_3</v>
      </c>
      <c r="B267" s="146" t="s">
        <v>1519</v>
      </c>
      <c r="C267" s="146" t="s">
        <v>1696</v>
      </c>
      <c r="D267" s="147">
        <v>4</v>
      </c>
      <c r="E267" s="147">
        <v>3</v>
      </c>
    </row>
    <row r="268" spans="1:5">
      <c r="A268" s="87" t="str">
        <f t="shared" si="4"/>
        <v>2819_1</v>
      </c>
      <c r="B268" s="146" t="s">
        <v>1520</v>
      </c>
      <c r="C268" s="146" t="s">
        <v>1694</v>
      </c>
      <c r="D268" s="147">
        <v>20</v>
      </c>
      <c r="E268" s="147">
        <v>1</v>
      </c>
    </row>
    <row r="269" spans="1:5">
      <c r="A269" s="87" t="str">
        <f t="shared" si="4"/>
        <v>2819_2</v>
      </c>
      <c r="B269" s="146" t="s">
        <v>1520</v>
      </c>
      <c r="C269" s="146" t="s">
        <v>1695</v>
      </c>
      <c r="D269" s="147">
        <v>5</v>
      </c>
      <c r="E269" s="147">
        <v>2</v>
      </c>
    </row>
    <row r="270" spans="1:5">
      <c r="A270" s="87" t="str">
        <f t="shared" si="4"/>
        <v>2819_3</v>
      </c>
      <c r="B270" s="146" t="s">
        <v>1520</v>
      </c>
      <c r="C270" s="146" t="s">
        <v>1697</v>
      </c>
      <c r="D270" s="147">
        <v>4</v>
      </c>
      <c r="E270" s="147">
        <v>3</v>
      </c>
    </row>
    <row r="271" spans="1:5">
      <c r="A271" s="87" t="str">
        <f t="shared" si="4"/>
        <v>2820_1</v>
      </c>
      <c r="B271" s="146" t="s">
        <v>1521</v>
      </c>
      <c r="C271" s="146" t="s">
        <v>1694</v>
      </c>
      <c r="D271" s="147">
        <v>43</v>
      </c>
      <c r="E271" s="147">
        <v>1</v>
      </c>
    </row>
    <row r="272" spans="1:5">
      <c r="A272" s="87" t="str">
        <f t="shared" si="4"/>
        <v>2820_2</v>
      </c>
      <c r="B272" s="146" t="s">
        <v>1521</v>
      </c>
      <c r="C272" s="146" t="s">
        <v>1695</v>
      </c>
      <c r="D272" s="147">
        <v>18</v>
      </c>
      <c r="E272" s="147">
        <v>2</v>
      </c>
    </row>
    <row r="273" spans="1:5">
      <c r="A273" s="87" t="str">
        <f t="shared" si="4"/>
        <v>2820_3</v>
      </c>
      <c r="B273" s="146" t="s">
        <v>1521</v>
      </c>
      <c r="C273" s="146" t="s">
        <v>1697</v>
      </c>
      <c r="D273" s="147">
        <v>15</v>
      </c>
      <c r="E273" s="147">
        <v>3</v>
      </c>
    </row>
    <row r="274" spans="1:5">
      <c r="A274" s="87" t="str">
        <f t="shared" si="4"/>
        <v>2821_1</v>
      </c>
      <c r="B274" s="146" t="s">
        <v>1522</v>
      </c>
      <c r="C274" s="146" t="s">
        <v>1694</v>
      </c>
      <c r="D274" s="147">
        <v>26</v>
      </c>
      <c r="E274" s="147">
        <v>1</v>
      </c>
    </row>
    <row r="275" spans="1:5">
      <c r="A275" s="87" t="str">
        <f t="shared" si="4"/>
        <v>2821_2</v>
      </c>
      <c r="B275" s="146" t="s">
        <v>1522</v>
      </c>
      <c r="C275" s="146" t="s">
        <v>1695</v>
      </c>
      <c r="D275" s="147">
        <v>12</v>
      </c>
      <c r="E275" s="147">
        <v>2</v>
      </c>
    </row>
    <row r="276" spans="1:5">
      <c r="A276" s="87" t="str">
        <f t="shared" si="4"/>
        <v>2821_3</v>
      </c>
      <c r="B276" s="146" t="s">
        <v>1522</v>
      </c>
      <c r="C276" s="146" t="s">
        <v>1697</v>
      </c>
      <c r="D276" s="147">
        <v>7</v>
      </c>
      <c r="E276" s="147">
        <v>3</v>
      </c>
    </row>
    <row r="277" spans="1:5">
      <c r="A277" s="87" t="str">
        <f t="shared" si="4"/>
        <v>2822_1</v>
      </c>
      <c r="B277" s="146" t="s">
        <v>1523</v>
      </c>
      <c r="C277" s="146" t="s">
        <v>1694</v>
      </c>
      <c r="D277" s="147">
        <v>58</v>
      </c>
      <c r="E277" s="147">
        <v>1</v>
      </c>
    </row>
    <row r="278" spans="1:5">
      <c r="A278" s="87" t="str">
        <f t="shared" si="4"/>
        <v>2822_2</v>
      </c>
      <c r="B278" s="146" t="s">
        <v>1523</v>
      </c>
      <c r="C278" s="146" t="s">
        <v>1695</v>
      </c>
      <c r="D278" s="147">
        <v>29</v>
      </c>
      <c r="E278" s="147">
        <v>2</v>
      </c>
    </row>
    <row r="279" spans="1:5">
      <c r="A279" s="87" t="str">
        <f t="shared" si="4"/>
        <v>2822_3</v>
      </c>
      <c r="B279" s="146" t="s">
        <v>1523</v>
      </c>
      <c r="C279" s="146" t="s">
        <v>1697</v>
      </c>
      <c r="D279" s="147">
        <v>14</v>
      </c>
      <c r="E279" s="147">
        <v>3</v>
      </c>
    </row>
    <row r="280" spans="1:5">
      <c r="A280" s="87" t="str">
        <f t="shared" si="4"/>
        <v>2823_1</v>
      </c>
      <c r="B280" s="146" t="s">
        <v>1524</v>
      </c>
      <c r="C280" s="146" t="s">
        <v>1694</v>
      </c>
      <c r="D280" s="147">
        <v>24</v>
      </c>
      <c r="E280" s="147">
        <v>1</v>
      </c>
    </row>
    <row r="281" spans="1:5">
      <c r="A281" s="87" t="str">
        <f t="shared" si="4"/>
        <v>2823_2</v>
      </c>
      <c r="B281" s="146" t="s">
        <v>1524</v>
      </c>
      <c r="C281" s="146" t="s">
        <v>1695</v>
      </c>
      <c r="D281" s="147">
        <v>18</v>
      </c>
      <c r="E281" s="147">
        <v>2</v>
      </c>
    </row>
    <row r="282" spans="1:5">
      <c r="A282" s="87" t="str">
        <f t="shared" si="4"/>
        <v>2823_3</v>
      </c>
      <c r="B282" s="146" t="s">
        <v>1524</v>
      </c>
      <c r="C282" s="146" t="s">
        <v>1699</v>
      </c>
      <c r="D282" s="147">
        <v>8</v>
      </c>
      <c r="E282" s="147">
        <v>3</v>
      </c>
    </row>
    <row r="283" spans="1:5">
      <c r="A283" s="87" t="str">
        <f t="shared" si="4"/>
        <v>2824_1</v>
      </c>
      <c r="B283" s="146" t="s">
        <v>1525</v>
      </c>
      <c r="C283" s="146" t="s">
        <v>1694</v>
      </c>
      <c r="D283" s="147">
        <v>51</v>
      </c>
      <c r="E283" s="147">
        <v>1</v>
      </c>
    </row>
    <row r="284" spans="1:5">
      <c r="A284" s="87" t="str">
        <f t="shared" si="4"/>
        <v>2824_2</v>
      </c>
      <c r="B284" s="146" t="s">
        <v>1525</v>
      </c>
      <c r="C284" s="146" t="s">
        <v>1695</v>
      </c>
      <c r="D284" s="147">
        <v>26</v>
      </c>
      <c r="E284" s="147">
        <v>2</v>
      </c>
    </row>
    <row r="285" spans="1:5">
      <c r="A285" s="87" t="str">
        <f t="shared" si="4"/>
        <v>2824_3</v>
      </c>
      <c r="B285" s="146" t="s">
        <v>1525</v>
      </c>
      <c r="C285" s="146" t="s">
        <v>1697</v>
      </c>
      <c r="D285" s="147">
        <v>14</v>
      </c>
      <c r="E285" s="147">
        <v>3</v>
      </c>
    </row>
    <row r="286" spans="1:5">
      <c r="A286" s="87" t="str">
        <f t="shared" si="4"/>
        <v>2825_1</v>
      </c>
      <c r="B286" s="146" t="s">
        <v>1526</v>
      </c>
      <c r="C286" s="146" t="s">
        <v>1694</v>
      </c>
      <c r="D286" s="147">
        <v>35</v>
      </c>
      <c r="E286" s="147">
        <v>1</v>
      </c>
    </row>
    <row r="287" spans="1:5">
      <c r="A287" s="87" t="str">
        <f t="shared" si="4"/>
        <v>2825_2</v>
      </c>
      <c r="B287" s="146" t="s">
        <v>1526</v>
      </c>
      <c r="C287" s="146" t="s">
        <v>1696</v>
      </c>
      <c r="D287" s="147">
        <v>17</v>
      </c>
      <c r="E287" s="147">
        <v>2</v>
      </c>
    </row>
    <row r="288" spans="1:5">
      <c r="A288" s="87" t="str">
        <f t="shared" si="4"/>
        <v>2825_3</v>
      </c>
      <c r="B288" s="146" t="s">
        <v>1526</v>
      </c>
      <c r="C288" s="146" t="s">
        <v>1695</v>
      </c>
      <c r="D288" s="147">
        <v>16</v>
      </c>
      <c r="E288" s="147">
        <v>3</v>
      </c>
    </row>
    <row r="289" spans="1:5">
      <c r="A289" s="87" t="str">
        <f t="shared" si="4"/>
        <v>2826_1</v>
      </c>
      <c r="B289" s="146" t="s">
        <v>1527</v>
      </c>
      <c r="C289" s="146" t="s">
        <v>1694</v>
      </c>
      <c r="D289" s="147">
        <v>51</v>
      </c>
      <c r="E289" s="147">
        <v>1</v>
      </c>
    </row>
    <row r="290" spans="1:5">
      <c r="A290" s="87" t="str">
        <f t="shared" si="4"/>
        <v>2826_2</v>
      </c>
      <c r="B290" s="146" t="s">
        <v>1527</v>
      </c>
      <c r="C290" s="146" t="s">
        <v>1695</v>
      </c>
      <c r="D290" s="147">
        <v>20</v>
      </c>
      <c r="E290" s="147">
        <v>2</v>
      </c>
    </row>
    <row r="291" spans="1:5">
      <c r="A291" s="87" t="str">
        <f t="shared" si="4"/>
        <v>2826_3</v>
      </c>
      <c r="B291" s="146" t="s">
        <v>1527</v>
      </c>
      <c r="C291" s="146" t="s">
        <v>1697</v>
      </c>
      <c r="D291" s="147">
        <v>15</v>
      </c>
      <c r="E291" s="147">
        <v>3</v>
      </c>
    </row>
    <row r="292" spans="1:5">
      <c r="A292" s="87" t="str">
        <f t="shared" si="4"/>
        <v>2827_1</v>
      </c>
      <c r="B292" s="146" t="s">
        <v>1528</v>
      </c>
      <c r="C292" s="146" t="s">
        <v>1694</v>
      </c>
      <c r="D292" s="147">
        <v>19</v>
      </c>
      <c r="E292" s="147">
        <v>1</v>
      </c>
    </row>
    <row r="293" spans="1:5">
      <c r="A293" s="87" t="str">
        <f t="shared" si="4"/>
        <v>2827_2</v>
      </c>
      <c r="B293" s="146" t="s">
        <v>1528</v>
      </c>
      <c r="C293" s="146" t="s">
        <v>1695</v>
      </c>
      <c r="D293" s="147">
        <v>17</v>
      </c>
      <c r="E293" s="147">
        <v>2</v>
      </c>
    </row>
    <row r="294" spans="1:5">
      <c r="A294" s="87" t="str">
        <f t="shared" si="4"/>
        <v>2827_3</v>
      </c>
      <c r="B294" s="146" t="s">
        <v>1528</v>
      </c>
      <c r="C294" s="146" t="s">
        <v>1696</v>
      </c>
      <c r="D294" s="147">
        <v>4</v>
      </c>
      <c r="E294" s="147">
        <v>3</v>
      </c>
    </row>
    <row r="295" spans="1:5">
      <c r="A295" s="87" t="str">
        <f t="shared" si="4"/>
        <v>2828_1</v>
      </c>
      <c r="B295" s="146" t="s">
        <v>1529</v>
      </c>
      <c r="C295" s="146" t="s">
        <v>1694</v>
      </c>
      <c r="D295" s="147">
        <v>28</v>
      </c>
      <c r="E295" s="147">
        <v>1</v>
      </c>
    </row>
    <row r="296" spans="1:5">
      <c r="A296" s="87" t="str">
        <f t="shared" si="4"/>
        <v>2828_2</v>
      </c>
      <c r="B296" s="146" t="s">
        <v>1529</v>
      </c>
      <c r="C296" s="146" t="s">
        <v>1697</v>
      </c>
      <c r="D296" s="147">
        <v>8</v>
      </c>
      <c r="E296" s="147">
        <v>2</v>
      </c>
    </row>
    <row r="297" spans="1:5">
      <c r="A297" s="87" t="str">
        <f t="shared" si="4"/>
        <v>2828_3</v>
      </c>
      <c r="B297" s="146" t="s">
        <v>1529</v>
      </c>
      <c r="C297" s="146" t="s">
        <v>1695</v>
      </c>
      <c r="D297" s="147">
        <v>7</v>
      </c>
      <c r="E297" s="147">
        <v>3</v>
      </c>
    </row>
    <row r="298" spans="1:5">
      <c r="A298" s="87" t="str">
        <f t="shared" si="4"/>
        <v>_1</v>
      </c>
      <c r="B298" s="146"/>
      <c r="C298" s="146" t="s">
        <v>1694</v>
      </c>
      <c r="D298" s="147">
        <v>728</v>
      </c>
      <c r="E298" s="147">
        <v>1</v>
      </c>
    </row>
    <row r="299" spans="1:5">
      <c r="A299" s="87" t="str">
        <f t="shared" si="4"/>
        <v>_2</v>
      </c>
      <c r="B299" s="146"/>
      <c r="C299" s="146" t="s">
        <v>1695</v>
      </c>
      <c r="D299" s="147">
        <v>651</v>
      </c>
      <c r="E299" s="147">
        <v>2</v>
      </c>
    </row>
    <row r="300" spans="1:5">
      <c r="A300" s="87" t="str">
        <f t="shared" si="4"/>
        <v>_3</v>
      </c>
      <c r="B300" s="146"/>
      <c r="C300" s="146" t="s">
        <v>1696</v>
      </c>
      <c r="D300" s="147">
        <v>258</v>
      </c>
      <c r="E300" s="147">
        <v>3</v>
      </c>
    </row>
    <row r="301" spans="1:5">
      <c r="A301" s="87" t="str">
        <f t="shared" si="4"/>
        <v>1401_1</v>
      </c>
      <c r="B301" s="146" t="s">
        <v>1306</v>
      </c>
      <c r="C301" s="146" t="s">
        <v>1695</v>
      </c>
      <c r="D301" s="147">
        <v>2</v>
      </c>
      <c r="E301" s="147">
        <v>1</v>
      </c>
    </row>
    <row r="302" spans="1:5">
      <c r="A302" s="87" t="str">
        <f t="shared" si="4"/>
        <v>1401_2</v>
      </c>
      <c r="B302" s="146" t="s">
        <v>1306</v>
      </c>
      <c r="C302" s="146"/>
      <c r="D302" s="147">
        <v>1</v>
      </c>
      <c r="E302" s="147">
        <v>2</v>
      </c>
    </row>
    <row r="303" spans="1:5">
      <c r="A303" s="87" t="str">
        <f t="shared" si="4"/>
        <v>1401_3</v>
      </c>
      <c r="B303" s="146" t="s">
        <v>1306</v>
      </c>
      <c r="C303" s="146" t="s">
        <v>1696</v>
      </c>
      <c r="D303" s="147">
        <v>1</v>
      </c>
      <c r="E303" s="147">
        <v>3</v>
      </c>
    </row>
    <row r="304" spans="1:5">
      <c r="A304" s="87" t="str">
        <f t="shared" si="4"/>
        <v>1402_1</v>
      </c>
      <c r="B304" s="146" t="s">
        <v>1314</v>
      </c>
      <c r="C304" s="146" t="s">
        <v>1694</v>
      </c>
      <c r="D304" s="147">
        <v>7</v>
      </c>
      <c r="E304" s="147">
        <v>1</v>
      </c>
    </row>
    <row r="305" spans="1:5">
      <c r="A305" s="87" t="str">
        <f t="shared" si="4"/>
        <v>1402_2</v>
      </c>
      <c r="B305" s="146" t="s">
        <v>1314</v>
      </c>
      <c r="C305" s="146" t="s">
        <v>1695</v>
      </c>
      <c r="D305" s="147">
        <v>4</v>
      </c>
      <c r="E305" s="147">
        <v>2</v>
      </c>
    </row>
    <row r="306" spans="1:5">
      <c r="A306" s="87" t="str">
        <f t="shared" si="4"/>
        <v>1402_3</v>
      </c>
      <c r="B306" s="146" t="s">
        <v>1314</v>
      </c>
      <c r="C306" s="146" t="s">
        <v>1696</v>
      </c>
      <c r="D306" s="147">
        <v>2</v>
      </c>
      <c r="E306" s="147">
        <v>3</v>
      </c>
    </row>
    <row r="307" spans="1:5">
      <c r="A307" s="87" t="str">
        <f t="shared" si="4"/>
        <v>1403_1</v>
      </c>
      <c r="B307" s="146" t="s">
        <v>1317</v>
      </c>
      <c r="C307" s="146" t="s">
        <v>1694</v>
      </c>
      <c r="D307" s="147">
        <v>4</v>
      </c>
      <c r="E307" s="147">
        <v>1</v>
      </c>
    </row>
    <row r="308" spans="1:5">
      <c r="A308" s="87" t="str">
        <f t="shared" si="4"/>
        <v>1403_2</v>
      </c>
      <c r="B308" s="146" t="s">
        <v>1317</v>
      </c>
      <c r="C308" s="146" t="s">
        <v>1696</v>
      </c>
      <c r="D308" s="147">
        <v>2</v>
      </c>
      <c r="E308" s="147">
        <v>2</v>
      </c>
    </row>
    <row r="309" spans="1:5">
      <c r="A309" s="87" t="str">
        <f t="shared" si="4"/>
        <v>1403_3</v>
      </c>
      <c r="B309" s="146" t="s">
        <v>1317</v>
      </c>
      <c r="C309" s="146" t="s">
        <v>1698</v>
      </c>
      <c r="D309" s="147">
        <v>2</v>
      </c>
      <c r="E309" s="147">
        <v>3</v>
      </c>
    </row>
    <row r="310" spans="1:5">
      <c r="A310" s="87" t="str">
        <f t="shared" si="4"/>
        <v>1404_1</v>
      </c>
      <c r="B310" s="146" t="s">
        <v>1295</v>
      </c>
      <c r="C310" s="146" t="s">
        <v>1694</v>
      </c>
      <c r="D310" s="147">
        <v>10</v>
      </c>
      <c r="E310" s="147">
        <v>1</v>
      </c>
    </row>
    <row r="311" spans="1:5">
      <c r="A311" s="87" t="str">
        <f t="shared" si="4"/>
        <v>1404_2</v>
      </c>
      <c r="B311" s="146" t="s">
        <v>1295</v>
      </c>
      <c r="C311" s="146" t="s">
        <v>1697</v>
      </c>
      <c r="D311" s="147">
        <v>2</v>
      </c>
      <c r="E311" s="147">
        <v>2</v>
      </c>
    </row>
    <row r="312" spans="1:5">
      <c r="A312" s="87" t="str">
        <f t="shared" si="4"/>
        <v>1404_3</v>
      </c>
      <c r="B312" s="146" t="s">
        <v>1295</v>
      </c>
      <c r="C312" s="146" t="s">
        <v>1699</v>
      </c>
      <c r="D312" s="147">
        <v>2</v>
      </c>
      <c r="E312" s="147">
        <v>3</v>
      </c>
    </row>
    <row r="313" spans="1:5">
      <c r="A313" s="87" t="str">
        <f t="shared" si="4"/>
        <v>1405_1</v>
      </c>
      <c r="B313" s="146" t="s">
        <v>1322</v>
      </c>
      <c r="C313" s="146" t="s">
        <v>1694</v>
      </c>
      <c r="D313" s="147">
        <v>4</v>
      </c>
      <c r="E313" s="147">
        <v>1</v>
      </c>
    </row>
    <row r="314" spans="1:5">
      <c r="A314" s="87" t="str">
        <f t="shared" si="4"/>
        <v>1405_2</v>
      </c>
      <c r="B314" s="146" t="s">
        <v>1322</v>
      </c>
      <c r="C314" s="146" t="s">
        <v>1695</v>
      </c>
      <c r="D314" s="147">
        <v>4</v>
      </c>
      <c r="E314" s="147">
        <v>2</v>
      </c>
    </row>
    <row r="315" spans="1:5">
      <c r="A315" s="87" t="str">
        <f t="shared" si="4"/>
        <v>1405_3</v>
      </c>
      <c r="B315" s="146" t="s">
        <v>1322</v>
      </c>
      <c r="C315" s="146" t="s">
        <v>1705</v>
      </c>
      <c r="D315" s="147">
        <v>1</v>
      </c>
      <c r="E315" s="147">
        <v>3</v>
      </c>
    </row>
    <row r="316" spans="1:5">
      <c r="A316" s="87" t="str">
        <f t="shared" si="4"/>
        <v>1406_1</v>
      </c>
      <c r="B316" s="146" t="s">
        <v>1323</v>
      </c>
      <c r="C316" s="146" t="s">
        <v>1694</v>
      </c>
      <c r="D316" s="147">
        <v>6</v>
      </c>
      <c r="E316" s="147">
        <v>1</v>
      </c>
    </row>
    <row r="317" spans="1:5">
      <c r="A317" s="87" t="str">
        <f t="shared" si="4"/>
        <v>1406_2</v>
      </c>
      <c r="B317" s="146" t="s">
        <v>1323</v>
      </c>
      <c r="C317" s="146" t="s">
        <v>1695</v>
      </c>
      <c r="D317" s="147">
        <v>3</v>
      </c>
      <c r="E317" s="147">
        <v>2</v>
      </c>
    </row>
    <row r="318" spans="1:5">
      <c r="A318" s="87" t="str">
        <f t="shared" si="4"/>
        <v>1406_3</v>
      </c>
      <c r="B318" s="146" t="s">
        <v>1323</v>
      </c>
      <c r="C318" s="146" t="s">
        <v>1697</v>
      </c>
      <c r="D318" s="147">
        <v>1</v>
      </c>
      <c r="E318" s="147">
        <v>3</v>
      </c>
    </row>
    <row r="319" spans="1:5">
      <c r="A319" s="87" t="str">
        <f t="shared" si="4"/>
        <v>1407_1</v>
      </c>
      <c r="B319" s="146" t="s">
        <v>1319</v>
      </c>
      <c r="C319" s="146" t="s">
        <v>1694</v>
      </c>
      <c r="D319" s="147">
        <v>2</v>
      </c>
      <c r="E319" s="147">
        <v>1</v>
      </c>
    </row>
    <row r="320" spans="1:5">
      <c r="A320" s="87" t="str">
        <f t="shared" si="4"/>
        <v>1407_2</v>
      </c>
      <c r="B320" s="146" t="s">
        <v>1319</v>
      </c>
      <c r="C320" s="146" t="s">
        <v>1696</v>
      </c>
      <c r="D320" s="147">
        <v>1</v>
      </c>
      <c r="E320" s="147">
        <v>2</v>
      </c>
    </row>
    <row r="321" spans="1:5">
      <c r="A321" s="87" t="str">
        <f t="shared" si="4"/>
        <v>1407_3</v>
      </c>
      <c r="B321" s="146" t="s">
        <v>1319</v>
      </c>
      <c r="C321" s="146" t="s">
        <v>1695</v>
      </c>
      <c r="D321" s="147">
        <v>1</v>
      </c>
      <c r="E321" s="147">
        <v>3</v>
      </c>
    </row>
    <row r="322" spans="1:5">
      <c r="A322" s="87" t="str">
        <f t="shared" si="4"/>
        <v>1409_1</v>
      </c>
      <c r="B322" s="146" t="s">
        <v>1321</v>
      </c>
      <c r="C322" s="146" t="s">
        <v>1694</v>
      </c>
      <c r="D322" s="147">
        <v>13</v>
      </c>
      <c r="E322" s="147">
        <v>1</v>
      </c>
    </row>
    <row r="323" spans="1:5">
      <c r="A323" s="87" t="str">
        <f t="shared" ref="A323:A386" si="5">B323&amp;"_"&amp;E323</f>
        <v>1409_2</v>
      </c>
      <c r="B323" s="146" t="s">
        <v>1321</v>
      </c>
      <c r="C323" s="146" t="s">
        <v>1695</v>
      </c>
      <c r="D323" s="147">
        <v>4</v>
      </c>
      <c r="E323" s="147">
        <v>2</v>
      </c>
    </row>
    <row r="324" spans="1:5">
      <c r="A324" s="87" t="str">
        <f t="shared" si="5"/>
        <v>1409_3</v>
      </c>
      <c r="B324" s="146" t="s">
        <v>1321</v>
      </c>
      <c r="C324" s="146" t="s">
        <v>1697</v>
      </c>
      <c r="D324" s="147">
        <v>1</v>
      </c>
      <c r="E324" s="147">
        <v>3</v>
      </c>
    </row>
    <row r="325" spans="1:5">
      <c r="A325" s="87" t="str">
        <f t="shared" si="5"/>
        <v>1410_1</v>
      </c>
      <c r="B325" s="146" t="s">
        <v>1307</v>
      </c>
      <c r="C325" s="146" t="s">
        <v>1694</v>
      </c>
      <c r="D325" s="147">
        <v>10</v>
      </c>
      <c r="E325" s="147">
        <v>1</v>
      </c>
    </row>
    <row r="326" spans="1:5">
      <c r="A326" s="87" t="str">
        <f t="shared" si="5"/>
        <v>1410_2</v>
      </c>
      <c r="B326" s="146" t="s">
        <v>1307</v>
      </c>
      <c r="C326" s="146" t="s">
        <v>1695</v>
      </c>
      <c r="D326" s="147">
        <v>7</v>
      </c>
      <c r="E326" s="147">
        <v>2</v>
      </c>
    </row>
    <row r="327" spans="1:5">
      <c r="A327" s="87" t="str">
        <f t="shared" si="5"/>
        <v>1410_3</v>
      </c>
      <c r="B327" s="146" t="s">
        <v>1307</v>
      </c>
      <c r="C327" s="146" t="s">
        <v>1699</v>
      </c>
      <c r="D327" s="147">
        <v>2</v>
      </c>
      <c r="E327" s="147">
        <v>3</v>
      </c>
    </row>
    <row r="328" spans="1:5">
      <c r="A328" s="87" t="str">
        <f t="shared" si="5"/>
        <v>1411_1</v>
      </c>
      <c r="B328" s="146" t="s">
        <v>1315</v>
      </c>
      <c r="C328" s="146" t="s">
        <v>1694</v>
      </c>
      <c r="D328" s="147">
        <v>4</v>
      </c>
      <c r="E328" s="147">
        <v>1</v>
      </c>
    </row>
    <row r="329" spans="1:5">
      <c r="A329" s="87" t="str">
        <f t="shared" si="5"/>
        <v>1411_2</v>
      </c>
      <c r="B329" s="146" t="s">
        <v>1315</v>
      </c>
      <c r="C329" s="146" t="s">
        <v>1707</v>
      </c>
      <c r="D329" s="147">
        <v>3</v>
      </c>
      <c r="E329" s="147">
        <v>2</v>
      </c>
    </row>
    <row r="330" spans="1:5">
      <c r="A330" s="87" t="str">
        <f t="shared" si="5"/>
        <v>1411_3</v>
      </c>
      <c r="B330" s="146" t="s">
        <v>1315</v>
      </c>
      <c r="C330" s="146" t="s">
        <v>1695</v>
      </c>
      <c r="D330" s="147">
        <v>1</v>
      </c>
      <c r="E330" s="147">
        <v>3</v>
      </c>
    </row>
    <row r="331" spans="1:5">
      <c r="A331" s="87" t="str">
        <f t="shared" si="5"/>
        <v>1412_1</v>
      </c>
      <c r="B331" s="146" t="s">
        <v>1298</v>
      </c>
      <c r="C331" s="146" t="s">
        <v>1695</v>
      </c>
      <c r="D331" s="147">
        <v>5</v>
      </c>
      <c r="E331" s="147">
        <v>1</v>
      </c>
    </row>
    <row r="332" spans="1:5">
      <c r="A332" s="87" t="str">
        <f t="shared" si="5"/>
        <v>1412_2</v>
      </c>
      <c r="B332" s="146" t="s">
        <v>1298</v>
      </c>
      <c r="C332" s="146" t="s">
        <v>1694</v>
      </c>
      <c r="D332" s="147">
        <v>4</v>
      </c>
      <c r="E332" s="147">
        <v>2</v>
      </c>
    </row>
    <row r="333" spans="1:5">
      <c r="A333" s="87" t="str">
        <f t="shared" si="5"/>
        <v>1412_3</v>
      </c>
      <c r="B333" s="146" t="s">
        <v>1298</v>
      </c>
      <c r="C333" s="146" t="s">
        <v>1702</v>
      </c>
      <c r="D333" s="147">
        <v>3</v>
      </c>
      <c r="E333" s="147">
        <v>3</v>
      </c>
    </row>
    <row r="334" spans="1:5">
      <c r="A334" s="87" t="str">
        <f t="shared" si="5"/>
        <v>1413_1</v>
      </c>
      <c r="B334" s="146" t="s">
        <v>1311</v>
      </c>
      <c r="C334" s="146" t="s">
        <v>1694</v>
      </c>
      <c r="D334" s="147">
        <v>13</v>
      </c>
      <c r="E334" s="147">
        <v>1</v>
      </c>
    </row>
    <row r="335" spans="1:5">
      <c r="A335" s="87" t="str">
        <f t="shared" si="5"/>
        <v>1413_2</v>
      </c>
      <c r="B335" s="146" t="s">
        <v>1311</v>
      </c>
      <c r="C335" s="146" t="s">
        <v>1695</v>
      </c>
      <c r="D335" s="147">
        <v>3</v>
      </c>
      <c r="E335" s="147">
        <v>2</v>
      </c>
    </row>
    <row r="336" spans="1:5">
      <c r="A336" s="87" t="str">
        <f t="shared" si="5"/>
        <v>1413_3</v>
      </c>
      <c r="B336" s="146" t="s">
        <v>1311</v>
      </c>
      <c r="C336" s="146" t="s">
        <v>1697</v>
      </c>
      <c r="D336" s="147">
        <v>3</v>
      </c>
      <c r="E336" s="147">
        <v>3</v>
      </c>
    </row>
    <row r="337" spans="1:5">
      <c r="A337" s="87" t="str">
        <f t="shared" si="5"/>
        <v>1414_1</v>
      </c>
      <c r="B337" s="146" t="s">
        <v>1296</v>
      </c>
      <c r="C337" s="146" t="s">
        <v>1694</v>
      </c>
      <c r="D337" s="147">
        <v>27</v>
      </c>
      <c r="E337" s="147">
        <v>1</v>
      </c>
    </row>
    <row r="338" spans="1:5">
      <c r="A338" s="87" t="str">
        <f t="shared" si="5"/>
        <v>1414_2</v>
      </c>
      <c r="B338" s="146" t="s">
        <v>1296</v>
      </c>
      <c r="C338" s="146" t="s">
        <v>1695</v>
      </c>
      <c r="D338" s="147">
        <v>21</v>
      </c>
      <c r="E338" s="147">
        <v>2</v>
      </c>
    </row>
    <row r="339" spans="1:5">
      <c r="A339" s="87" t="str">
        <f t="shared" si="5"/>
        <v>1414_3</v>
      </c>
      <c r="B339" s="146" t="s">
        <v>1296</v>
      </c>
      <c r="C339" s="146" t="s">
        <v>1697</v>
      </c>
      <c r="D339" s="147">
        <v>9</v>
      </c>
      <c r="E339" s="147">
        <v>3</v>
      </c>
    </row>
    <row r="340" spans="1:5">
      <c r="A340" s="87" t="str">
        <f t="shared" si="5"/>
        <v>1415_1</v>
      </c>
      <c r="B340" s="146" t="s">
        <v>1309</v>
      </c>
      <c r="C340" s="146" t="s">
        <v>1694</v>
      </c>
      <c r="D340" s="147">
        <v>5</v>
      </c>
      <c r="E340" s="147">
        <v>1</v>
      </c>
    </row>
    <row r="341" spans="1:5">
      <c r="A341" s="87" t="str">
        <f t="shared" si="5"/>
        <v>1415_2</v>
      </c>
      <c r="B341" s="146" t="s">
        <v>1309</v>
      </c>
      <c r="C341" s="146" t="s">
        <v>1695</v>
      </c>
      <c r="D341" s="147">
        <v>4</v>
      </c>
      <c r="E341" s="147">
        <v>2</v>
      </c>
    </row>
    <row r="342" spans="1:5">
      <c r="A342" s="87" t="str">
        <f t="shared" si="5"/>
        <v>1415_3</v>
      </c>
      <c r="B342" s="146" t="s">
        <v>1309</v>
      </c>
      <c r="C342" s="146" t="s">
        <v>1697</v>
      </c>
      <c r="D342" s="147">
        <v>1</v>
      </c>
      <c r="E342" s="147">
        <v>3</v>
      </c>
    </row>
    <row r="343" spans="1:5">
      <c r="A343" s="87" t="str">
        <f t="shared" si="5"/>
        <v>1416_1</v>
      </c>
      <c r="B343" s="146" t="s">
        <v>1297</v>
      </c>
      <c r="C343" s="146" t="s">
        <v>1694</v>
      </c>
      <c r="D343" s="147">
        <v>16</v>
      </c>
      <c r="E343" s="147">
        <v>1</v>
      </c>
    </row>
    <row r="344" spans="1:5">
      <c r="A344" s="87" t="str">
        <f t="shared" si="5"/>
        <v>1416_2</v>
      </c>
      <c r="B344" s="146" t="s">
        <v>1297</v>
      </c>
      <c r="C344" s="146" t="s">
        <v>1695</v>
      </c>
      <c r="D344" s="147">
        <v>14</v>
      </c>
      <c r="E344" s="147">
        <v>2</v>
      </c>
    </row>
    <row r="345" spans="1:5">
      <c r="A345" s="87" t="str">
        <f t="shared" si="5"/>
        <v>1416_3</v>
      </c>
      <c r="B345" s="146" t="s">
        <v>1297</v>
      </c>
      <c r="C345" s="146" t="s">
        <v>1698</v>
      </c>
      <c r="D345" s="147">
        <v>4</v>
      </c>
      <c r="E345" s="147">
        <v>3</v>
      </c>
    </row>
    <row r="346" spans="1:5">
      <c r="A346" s="87" t="str">
        <f t="shared" si="5"/>
        <v>1417_1</v>
      </c>
      <c r="B346" s="146" t="s">
        <v>1301</v>
      </c>
      <c r="C346" s="146" t="s">
        <v>1694</v>
      </c>
      <c r="D346" s="147">
        <v>26</v>
      </c>
      <c r="E346" s="147">
        <v>1</v>
      </c>
    </row>
    <row r="347" spans="1:5">
      <c r="A347" s="87" t="str">
        <f t="shared" si="5"/>
        <v>1417_2</v>
      </c>
      <c r="B347" s="146" t="s">
        <v>1301</v>
      </c>
      <c r="C347" s="146" t="s">
        <v>1697</v>
      </c>
      <c r="D347" s="147">
        <v>10</v>
      </c>
      <c r="E347" s="147">
        <v>2</v>
      </c>
    </row>
    <row r="348" spans="1:5">
      <c r="A348" s="87" t="str">
        <f t="shared" si="5"/>
        <v>1417_3</v>
      </c>
      <c r="B348" s="146" t="s">
        <v>1301</v>
      </c>
      <c r="C348" s="146" t="s">
        <v>1695</v>
      </c>
      <c r="D348" s="147">
        <v>8</v>
      </c>
      <c r="E348" s="147">
        <v>3</v>
      </c>
    </row>
    <row r="349" spans="1:5">
      <c r="A349" s="87" t="str">
        <f t="shared" si="5"/>
        <v>1418_1</v>
      </c>
      <c r="B349" s="146" t="s">
        <v>1303</v>
      </c>
      <c r="C349" s="146" t="s">
        <v>1694</v>
      </c>
      <c r="D349" s="147">
        <v>5</v>
      </c>
      <c r="E349" s="147">
        <v>1</v>
      </c>
    </row>
    <row r="350" spans="1:5">
      <c r="A350" s="87" t="str">
        <f t="shared" si="5"/>
        <v>1418_2</v>
      </c>
      <c r="B350" s="146" t="s">
        <v>1303</v>
      </c>
      <c r="C350" s="146" t="s">
        <v>1699</v>
      </c>
      <c r="D350" s="147">
        <v>5</v>
      </c>
      <c r="E350" s="147">
        <v>2</v>
      </c>
    </row>
    <row r="351" spans="1:5">
      <c r="A351" s="87" t="str">
        <f t="shared" si="5"/>
        <v>1418_3</v>
      </c>
      <c r="B351" s="146" t="s">
        <v>1303</v>
      </c>
      <c r="C351" s="146" t="s">
        <v>1695</v>
      </c>
      <c r="D351" s="147">
        <v>2</v>
      </c>
      <c r="E351" s="147">
        <v>3</v>
      </c>
    </row>
    <row r="352" spans="1:5">
      <c r="A352" s="87" t="str">
        <f t="shared" si="5"/>
        <v>1419_1</v>
      </c>
      <c r="B352" s="146" t="s">
        <v>1300</v>
      </c>
      <c r="C352" s="146" t="s">
        <v>1694</v>
      </c>
      <c r="D352" s="147">
        <v>3</v>
      </c>
      <c r="E352" s="147">
        <v>1</v>
      </c>
    </row>
    <row r="353" spans="1:5">
      <c r="A353" s="87" t="str">
        <f t="shared" si="5"/>
        <v>1419_2</v>
      </c>
      <c r="B353" s="146" t="s">
        <v>1300</v>
      </c>
      <c r="C353" s="146" t="s">
        <v>1695</v>
      </c>
      <c r="D353" s="147">
        <v>3</v>
      </c>
      <c r="E353" s="147">
        <v>2</v>
      </c>
    </row>
    <row r="354" spans="1:5">
      <c r="A354" s="87" t="str">
        <f t="shared" si="5"/>
        <v>1419_3</v>
      </c>
      <c r="B354" s="146" t="s">
        <v>1300</v>
      </c>
      <c r="C354" s="146" t="s">
        <v>1696</v>
      </c>
      <c r="D354" s="147">
        <v>1</v>
      </c>
      <c r="E354" s="147">
        <v>3</v>
      </c>
    </row>
    <row r="355" spans="1:5">
      <c r="A355" s="87" t="str">
        <f t="shared" si="5"/>
        <v>1420_1</v>
      </c>
      <c r="B355" s="146" t="s">
        <v>1318</v>
      </c>
      <c r="C355" s="146" t="s">
        <v>1694</v>
      </c>
      <c r="D355" s="147">
        <v>9</v>
      </c>
      <c r="E355" s="147">
        <v>1</v>
      </c>
    </row>
    <row r="356" spans="1:5">
      <c r="A356" s="87" t="str">
        <f t="shared" si="5"/>
        <v>1420_2</v>
      </c>
      <c r="B356" s="146" t="s">
        <v>1318</v>
      </c>
      <c r="C356" s="146" t="s">
        <v>1697</v>
      </c>
      <c r="D356" s="147">
        <v>6</v>
      </c>
      <c r="E356" s="147">
        <v>2</v>
      </c>
    </row>
    <row r="357" spans="1:5">
      <c r="A357" s="87" t="str">
        <f t="shared" si="5"/>
        <v>1420_3</v>
      </c>
      <c r="B357" s="146" t="s">
        <v>1318</v>
      </c>
      <c r="C357" s="146" t="s">
        <v>1695</v>
      </c>
      <c r="D357" s="147">
        <v>4</v>
      </c>
      <c r="E357" s="147">
        <v>3</v>
      </c>
    </row>
    <row r="358" spans="1:5">
      <c r="A358" s="87" t="str">
        <f t="shared" si="5"/>
        <v>1421_1</v>
      </c>
      <c r="B358" s="146" t="s">
        <v>1302</v>
      </c>
      <c r="C358" s="146" t="s">
        <v>1694</v>
      </c>
      <c r="D358" s="147">
        <v>3</v>
      </c>
      <c r="E358" s="147">
        <v>1</v>
      </c>
    </row>
    <row r="359" spans="1:5">
      <c r="A359" s="87" t="str">
        <f t="shared" si="5"/>
        <v>1421_2</v>
      </c>
      <c r="B359" s="146" t="s">
        <v>1302</v>
      </c>
      <c r="C359" s="146" t="s">
        <v>1697</v>
      </c>
      <c r="D359" s="147">
        <v>2</v>
      </c>
      <c r="E359" s="147">
        <v>2</v>
      </c>
    </row>
    <row r="360" spans="1:5">
      <c r="A360" s="87" t="str">
        <f t="shared" si="5"/>
        <v>1421_3</v>
      </c>
      <c r="B360" s="146" t="s">
        <v>1302</v>
      </c>
      <c r="C360" s="146" t="s">
        <v>1705</v>
      </c>
      <c r="D360" s="147">
        <v>1</v>
      </c>
      <c r="E360" s="147">
        <v>3</v>
      </c>
    </row>
    <row r="361" spans="1:5">
      <c r="A361" s="87" t="str">
        <f t="shared" si="5"/>
        <v>1422_1</v>
      </c>
      <c r="B361" s="146" t="s">
        <v>1312</v>
      </c>
      <c r="C361" s="146" t="s">
        <v>1694</v>
      </c>
      <c r="D361" s="147">
        <v>7</v>
      </c>
      <c r="E361" s="147">
        <v>1</v>
      </c>
    </row>
    <row r="362" spans="1:5">
      <c r="A362" s="87" t="str">
        <f t="shared" si="5"/>
        <v>1422_2</v>
      </c>
      <c r="B362" s="146" t="s">
        <v>1312</v>
      </c>
      <c r="C362" s="146" t="s">
        <v>1695</v>
      </c>
      <c r="D362" s="147">
        <v>2</v>
      </c>
      <c r="E362" s="147">
        <v>2</v>
      </c>
    </row>
    <row r="363" spans="1:5">
      <c r="A363" s="87" t="str">
        <f t="shared" si="5"/>
        <v>1422_3</v>
      </c>
      <c r="B363" s="146" t="s">
        <v>1312</v>
      </c>
      <c r="C363" s="146" t="s">
        <v>1704</v>
      </c>
      <c r="D363" s="147">
        <v>2</v>
      </c>
      <c r="E363" s="147">
        <v>3</v>
      </c>
    </row>
    <row r="364" spans="1:5">
      <c r="A364" s="87" t="str">
        <f t="shared" si="5"/>
        <v>1423_1</v>
      </c>
      <c r="B364" s="146" t="s">
        <v>1316</v>
      </c>
      <c r="C364" s="146" t="s">
        <v>1694</v>
      </c>
      <c r="D364" s="147">
        <v>6</v>
      </c>
      <c r="E364" s="147">
        <v>1</v>
      </c>
    </row>
    <row r="365" spans="1:5">
      <c r="A365" s="87" t="str">
        <f t="shared" si="5"/>
        <v>1424_1</v>
      </c>
      <c r="B365" s="146" t="s">
        <v>1294</v>
      </c>
      <c r="C365" s="146" t="s">
        <v>1694</v>
      </c>
      <c r="D365" s="147">
        <v>8</v>
      </c>
      <c r="E365" s="147">
        <v>1</v>
      </c>
    </row>
    <row r="366" spans="1:5">
      <c r="A366" s="87" t="str">
        <f t="shared" si="5"/>
        <v>1424_2</v>
      </c>
      <c r="B366" s="146" t="s">
        <v>1294</v>
      </c>
      <c r="C366" s="146" t="s">
        <v>1695</v>
      </c>
      <c r="D366" s="147">
        <v>7</v>
      </c>
      <c r="E366" s="147">
        <v>2</v>
      </c>
    </row>
    <row r="367" spans="1:5">
      <c r="A367" s="87" t="str">
        <f t="shared" si="5"/>
        <v>1424_3</v>
      </c>
      <c r="B367" s="146" t="s">
        <v>1294</v>
      </c>
      <c r="C367" s="146" t="s">
        <v>1703</v>
      </c>
      <c r="D367" s="147">
        <v>2</v>
      </c>
      <c r="E367" s="147">
        <v>3</v>
      </c>
    </row>
    <row r="368" spans="1:5">
      <c r="A368" s="87" t="str">
        <f t="shared" si="5"/>
        <v>1425_1</v>
      </c>
      <c r="B368" s="146" t="s">
        <v>1305</v>
      </c>
      <c r="C368" s="146" t="s">
        <v>1694</v>
      </c>
      <c r="D368" s="147">
        <v>17</v>
      </c>
      <c r="E368" s="147">
        <v>1</v>
      </c>
    </row>
    <row r="369" spans="1:5">
      <c r="A369" s="87" t="str">
        <f t="shared" si="5"/>
        <v>1425_2</v>
      </c>
      <c r="B369" s="146" t="s">
        <v>1305</v>
      </c>
      <c r="C369" s="146" t="s">
        <v>1697</v>
      </c>
      <c r="D369" s="147">
        <v>6</v>
      </c>
      <c r="E369" s="147">
        <v>2</v>
      </c>
    </row>
    <row r="370" spans="1:5">
      <c r="A370" s="87" t="str">
        <f t="shared" si="5"/>
        <v>1425_3</v>
      </c>
      <c r="B370" s="146" t="s">
        <v>1305</v>
      </c>
      <c r="C370" s="146" t="s">
        <v>1696</v>
      </c>
      <c r="D370" s="147">
        <v>4</v>
      </c>
      <c r="E370" s="147">
        <v>3</v>
      </c>
    </row>
    <row r="371" spans="1:5">
      <c r="A371" s="87" t="str">
        <f t="shared" si="5"/>
        <v>1489_1</v>
      </c>
      <c r="B371" s="146" t="s">
        <v>1726</v>
      </c>
      <c r="C371" s="146" t="s">
        <v>1695</v>
      </c>
      <c r="D371" s="147">
        <v>1</v>
      </c>
      <c r="E371" s="147">
        <v>1</v>
      </c>
    </row>
    <row r="372" spans="1:5">
      <c r="A372" s="87" t="str">
        <f t="shared" si="5"/>
        <v>1489_2</v>
      </c>
      <c r="B372" s="146" t="s">
        <v>1726</v>
      </c>
      <c r="C372" s="146" t="s">
        <v>1701</v>
      </c>
      <c r="D372" s="147">
        <v>1</v>
      </c>
      <c r="E372" s="147">
        <v>2</v>
      </c>
    </row>
    <row r="373" spans="1:5">
      <c r="A373" s="87" t="str">
        <f t="shared" si="5"/>
        <v>1499_1</v>
      </c>
      <c r="B373" s="146" t="s">
        <v>1325</v>
      </c>
      <c r="C373" s="146" t="s">
        <v>1694</v>
      </c>
      <c r="D373" s="147">
        <v>192</v>
      </c>
      <c r="E373" s="147">
        <v>1</v>
      </c>
    </row>
    <row r="374" spans="1:5">
      <c r="A374" s="87" t="str">
        <f t="shared" si="5"/>
        <v>1499_2</v>
      </c>
      <c r="B374" s="146" t="s">
        <v>1325</v>
      </c>
      <c r="C374" s="146" t="s">
        <v>1695</v>
      </c>
      <c r="D374" s="147">
        <v>57</v>
      </c>
      <c r="E374" s="147">
        <v>2</v>
      </c>
    </row>
    <row r="375" spans="1:5">
      <c r="A375" s="87" t="str">
        <f t="shared" si="5"/>
        <v>1499_3</v>
      </c>
      <c r="B375" s="146" t="s">
        <v>1325</v>
      </c>
      <c r="C375" s="146" t="s">
        <v>1697</v>
      </c>
      <c r="D375" s="147">
        <v>24</v>
      </c>
      <c r="E375" s="147">
        <v>3</v>
      </c>
    </row>
    <row r="376" spans="1:5">
      <c r="A376" s="87" t="str">
        <f t="shared" si="5"/>
        <v>2701_1</v>
      </c>
      <c r="B376" s="146" t="s">
        <v>1336</v>
      </c>
      <c r="C376" s="146" t="s">
        <v>1697</v>
      </c>
      <c r="D376" s="147">
        <v>3</v>
      </c>
      <c r="E376" s="147">
        <v>1</v>
      </c>
    </row>
    <row r="377" spans="1:5">
      <c r="A377" s="87" t="str">
        <f t="shared" si="5"/>
        <v>2701_2</v>
      </c>
      <c r="B377" s="146" t="s">
        <v>1336</v>
      </c>
      <c r="C377" s="146" t="s">
        <v>1695</v>
      </c>
      <c r="D377" s="147">
        <v>2</v>
      </c>
      <c r="E377" s="147">
        <v>2</v>
      </c>
    </row>
    <row r="378" spans="1:5">
      <c r="A378" s="87" t="str">
        <f t="shared" si="5"/>
        <v>2701_3</v>
      </c>
      <c r="B378" s="146" t="s">
        <v>1336</v>
      </c>
      <c r="C378" s="146" t="s">
        <v>1696</v>
      </c>
      <c r="D378" s="147">
        <v>1</v>
      </c>
      <c r="E378" s="147">
        <v>3</v>
      </c>
    </row>
    <row r="379" spans="1:5">
      <c r="A379" s="87" t="str">
        <f t="shared" si="5"/>
        <v>2702_1</v>
      </c>
      <c r="B379" s="146" t="s">
        <v>1348</v>
      </c>
      <c r="C379" s="146" t="s">
        <v>1694</v>
      </c>
      <c r="D379" s="147">
        <v>11</v>
      </c>
      <c r="E379" s="147">
        <v>1</v>
      </c>
    </row>
    <row r="380" spans="1:5">
      <c r="A380" s="87" t="str">
        <f t="shared" si="5"/>
        <v>2702_2</v>
      </c>
      <c r="B380" s="146" t="s">
        <v>1348</v>
      </c>
      <c r="C380" s="146" t="s">
        <v>1695</v>
      </c>
      <c r="D380" s="147">
        <v>6</v>
      </c>
      <c r="E380" s="147">
        <v>2</v>
      </c>
    </row>
    <row r="381" spans="1:5">
      <c r="A381" s="87" t="str">
        <f t="shared" si="5"/>
        <v>2702_3</v>
      </c>
      <c r="B381" s="146" t="s">
        <v>1348</v>
      </c>
      <c r="C381" s="146" t="s">
        <v>1699</v>
      </c>
      <c r="D381" s="147">
        <v>4</v>
      </c>
      <c r="E381" s="147">
        <v>3</v>
      </c>
    </row>
    <row r="382" spans="1:5">
      <c r="A382" s="87" t="str">
        <f t="shared" si="5"/>
        <v>2703_1</v>
      </c>
      <c r="B382" s="146" t="s">
        <v>1347</v>
      </c>
      <c r="C382" s="146" t="s">
        <v>1694</v>
      </c>
      <c r="D382" s="147">
        <v>8</v>
      </c>
      <c r="E382" s="147">
        <v>1</v>
      </c>
    </row>
    <row r="383" spans="1:5">
      <c r="A383" s="87" t="str">
        <f t="shared" si="5"/>
        <v>2703_2</v>
      </c>
      <c r="B383" s="146" t="s">
        <v>1347</v>
      </c>
      <c r="C383" s="146" t="s">
        <v>1695</v>
      </c>
      <c r="D383" s="147">
        <v>4</v>
      </c>
      <c r="E383" s="147">
        <v>2</v>
      </c>
    </row>
    <row r="384" spans="1:5">
      <c r="A384" s="87" t="str">
        <f t="shared" si="5"/>
        <v>2703_3</v>
      </c>
      <c r="B384" s="146" t="s">
        <v>1347</v>
      </c>
      <c r="C384" s="146" t="s">
        <v>1705</v>
      </c>
      <c r="D384" s="147">
        <v>1</v>
      </c>
      <c r="E384" s="147">
        <v>3</v>
      </c>
    </row>
    <row r="385" spans="1:5">
      <c r="A385" s="87" t="str">
        <f t="shared" si="5"/>
        <v>2704_1</v>
      </c>
      <c r="B385" s="146" t="s">
        <v>1349</v>
      </c>
      <c r="C385" s="146" t="s">
        <v>1695</v>
      </c>
      <c r="D385" s="147">
        <v>4</v>
      </c>
      <c r="E385" s="147">
        <v>1</v>
      </c>
    </row>
    <row r="386" spans="1:5">
      <c r="A386" s="87" t="str">
        <f t="shared" si="5"/>
        <v>2704_2</v>
      </c>
      <c r="B386" s="146" t="s">
        <v>1349</v>
      </c>
      <c r="C386" s="146" t="s">
        <v>1696</v>
      </c>
      <c r="D386" s="147">
        <v>1</v>
      </c>
      <c r="E386" s="147">
        <v>2</v>
      </c>
    </row>
    <row r="387" spans="1:5">
      <c r="A387" s="87" t="str">
        <f t="shared" ref="A387:A450" si="6">B387&amp;"_"&amp;E387</f>
        <v>2704_3</v>
      </c>
      <c r="B387" s="146" t="s">
        <v>1349</v>
      </c>
      <c r="C387" s="146" t="s">
        <v>1703</v>
      </c>
      <c r="D387" s="147">
        <v>1</v>
      </c>
      <c r="E387" s="147">
        <v>3</v>
      </c>
    </row>
    <row r="388" spans="1:5">
      <c r="A388" s="87" t="str">
        <f t="shared" si="6"/>
        <v>2705_1</v>
      </c>
      <c r="B388" s="146" t="s">
        <v>1342</v>
      </c>
      <c r="C388" s="146" t="s">
        <v>1694</v>
      </c>
      <c r="D388" s="147">
        <v>3</v>
      </c>
      <c r="E388" s="147">
        <v>1</v>
      </c>
    </row>
    <row r="389" spans="1:5">
      <c r="A389" s="87" t="str">
        <f t="shared" si="6"/>
        <v>2705_2</v>
      </c>
      <c r="B389" s="146" t="s">
        <v>1342</v>
      </c>
      <c r="C389" s="146" t="s">
        <v>1696</v>
      </c>
      <c r="D389" s="147">
        <v>2</v>
      </c>
      <c r="E389" s="147">
        <v>2</v>
      </c>
    </row>
    <row r="390" spans="1:5">
      <c r="A390" s="87" t="str">
        <f t="shared" si="6"/>
        <v>2705_3</v>
      </c>
      <c r="B390" s="146" t="s">
        <v>1342</v>
      </c>
      <c r="C390" s="146" t="s">
        <v>1695</v>
      </c>
      <c r="D390" s="147">
        <v>2</v>
      </c>
      <c r="E390" s="147">
        <v>3</v>
      </c>
    </row>
    <row r="391" spans="1:5">
      <c r="A391" s="87" t="str">
        <f t="shared" si="6"/>
        <v>2706_1</v>
      </c>
      <c r="B391" s="146" t="s">
        <v>1326</v>
      </c>
      <c r="C391" s="146" t="s">
        <v>1696</v>
      </c>
      <c r="D391" s="147">
        <v>2</v>
      </c>
      <c r="E391" s="147">
        <v>1</v>
      </c>
    </row>
    <row r="392" spans="1:5">
      <c r="A392" s="87" t="str">
        <f t="shared" si="6"/>
        <v>2706_2</v>
      </c>
      <c r="B392" s="146" t="s">
        <v>1326</v>
      </c>
      <c r="C392" s="146" t="s">
        <v>1694</v>
      </c>
      <c r="D392" s="147">
        <v>2</v>
      </c>
      <c r="E392" s="147">
        <v>2</v>
      </c>
    </row>
    <row r="393" spans="1:5">
      <c r="A393" s="87" t="str">
        <f t="shared" si="6"/>
        <v>2706_3</v>
      </c>
      <c r="B393" s="146" t="s">
        <v>1326</v>
      </c>
      <c r="C393" s="146" t="s">
        <v>1695</v>
      </c>
      <c r="D393" s="147">
        <v>2</v>
      </c>
      <c r="E393" s="147">
        <v>3</v>
      </c>
    </row>
    <row r="394" spans="1:5">
      <c r="A394" s="87" t="str">
        <f t="shared" si="6"/>
        <v>2707_1</v>
      </c>
      <c r="B394" s="146" t="s">
        <v>1346</v>
      </c>
      <c r="C394" s="146" t="s">
        <v>1695</v>
      </c>
      <c r="D394" s="147">
        <v>4</v>
      </c>
      <c r="E394" s="147">
        <v>1</v>
      </c>
    </row>
    <row r="395" spans="1:5">
      <c r="A395" s="87" t="str">
        <f t="shared" si="6"/>
        <v>2707_2</v>
      </c>
      <c r="B395" s="146" t="s">
        <v>1346</v>
      </c>
      <c r="C395" s="146" t="s">
        <v>1694</v>
      </c>
      <c r="D395" s="147">
        <v>2</v>
      </c>
      <c r="E395" s="147">
        <v>2</v>
      </c>
    </row>
    <row r="396" spans="1:5">
      <c r="A396" s="87" t="str">
        <f t="shared" si="6"/>
        <v>2707_3</v>
      </c>
      <c r="B396" s="146" t="s">
        <v>1346</v>
      </c>
      <c r="C396" s="146" t="s">
        <v>1697</v>
      </c>
      <c r="D396" s="147">
        <v>2</v>
      </c>
      <c r="E396" s="147">
        <v>3</v>
      </c>
    </row>
    <row r="397" spans="1:5">
      <c r="A397" s="87" t="str">
        <f t="shared" si="6"/>
        <v>2708_1</v>
      </c>
      <c r="B397" s="146" t="s">
        <v>1329</v>
      </c>
      <c r="C397" s="146" t="s">
        <v>1694</v>
      </c>
      <c r="D397" s="147">
        <v>7</v>
      </c>
      <c r="E397" s="147">
        <v>1</v>
      </c>
    </row>
    <row r="398" spans="1:5">
      <c r="A398" s="87" t="str">
        <f t="shared" si="6"/>
        <v>2708_2</v>
      </c>
      <c r="B398" s="146" t="s">
        <v>1329</v>
      </c>
      <c r="C398" s="146" t="s">
        <v>1699</v>
      </c>
      <c r="D398" s="147">
        <v>3</v>
      </c>
      <c r="E398" s="147">
        <v>2</v>
      </c>
    </row>
    <row r="399" spans="1:5">
      <c r="A399" s="87" t="str">
        <f t="shared" si="6"/>
        <v>2708_3</v>
      </c>
      <c r="B399" s="146" t="s">
        <v>1329</v>
      </c>
      <c r="C399" s="146" t="s">
        <v>1696</v>
      </c>
      <c r="D399" s="147">
        <v>2</v>
      </c>
      <c r="E399" s="147">
        <v>3</v>
      </c>
    </row>
    <row r="400" spans="1:5">
      <c r="A400" s="87" t="str">
        <f t="shared" si="6"/>
        <v>2709_1</v>
      </c>
      <c r="B400" s="146" t="s">
        <v>1328</v>
      </c>
      <c r="C400" s="146" t="s">
        <v>1695</v>
      </c>
      <c r="D400" s="147">
        <v>1</v>
      </c>
      <c r="E400" s="147">
        <v>1</v>
      </c>
    </row>
    <row r="401" spans="1:5">
      <c r="A401" s="87" t="str">
        <f t="shared" si="6"/>
        <v>2710_1</v>
      </c>
      <c r="B401" s="146" t="s">
        <v>1330</v>
      </c>
      <c r="C401" s="146" t="s">
        <v>1695</v>
      </c>
      <c r="D401" s="147">
        <v>2</v>
      </c>
      <c r="E401" s="147">
        <v>1</v>
      </c>
    </row>
    <row r="402" spans="1:5">
      <c r="A402" s="87" t="str">
        <f t="shared" si="6"/>
        <v>2710_2</v>
      </c>
      <c r="B402" s="146" t="s">
        <v>1330</v>
      </c>
      <c r="C402" s="146" t="s">
        <v>1705</v>
      </c>
      <c r="D402" s="147">
        <v>1</v>
      </c>
      <c r="E402" s="147">
        <v>2</v>
      </c>
    </row>
    <row r="403" spans="1:5">
      <c r="A403" s="87" t="str">
        <f t="shared" si="6"/>
        <v>2710_3</v>
      </c>
      <c r="B403" s="146" t="s">
        <v>1330</v>
      </c>
      <c r="C403" s="146" t="s">
        <v>1696</v>
      </c>
      <c r="D403" s="147">
        <v>1</v>
      </c>
      <c r="E403" s="147">
        <v>3</v>
      </c>
    </row>
    <row r="404" spans="1:5">
      <c r="A404" s="87" t="str">
        <f t="shared" si="6"/>
        <v>2711_1</v>
      </c>
      <c r="B404" s="146" t="s">
        <v>1332</v>
      </c>
      <c r="C404" s="146" t="s">
        <v>1695</v>
      </c>
      <c r="D404" s="147">
        <v>1</v>
      </c>
      <c r="E404" s="147">
        <v>1</v>
      </c>
    </row>
    <row r="405" spans="1:5">
      <c r="A405" s="87" t="str">
        <f t="shared" si="6"/>
        <v>2711_2</v>
      </c>
      <c r="B405" s="146" t="s">
        <v>1332</v>
      </c>
      <c r="C405" s="146" t="s">
        <v>1704</v>
      </c>
      <c r="D405" s="147">
        <v>1</v>
      </c>
      <c r="E405" s="147">
        <v>2</v>
      </c>
    </row>
    <row r="406" spans="1:5">
      <c r="A406" s="87" t="str">
        <f t="shared" si="6"/>
        <v>2712_1</v>
      </c>
      <c r="B406" s="146" t="s">
        <v>1338</v>
      </c>
      <c r="C406" s="146" t="s">
        <v>1695</v>
      </c>
      <c r="D406" s="147">
        <v>6</v>
      </c>
      <c r="E406" s="147">
        <v>1</v>
      </c>
    </row>
    <row r="407" spans="1:5">
      <c r="A407" s="87" t="str">
        <f t="shared" si="6"/>
        <v>2712_2</v>
      </c>
      <c r="B407" s="146" t="s">
        <v>1338</v>
      </c>
      <c r="C407" s="146" t="s">
        <v>1694</v>
      </c>
      <c r="D407" s="147">
        <v>5</v>
      </c>
      <c r="E407" s="147">
        <v>2</v>
      </c>
    </row>
    <row r="408" spans="1:5">
      <c r="A408" s="87" t="str">
        <f t="shared" si="6"/>
        <v>2712_3</v>
      </c>
      <c r="B408" s="146" t="s">
        <v>1338</v>
      </c>
      <c r="C408" s="146" t="s">
        <v>1697</v>
      </c>
      <c r="D408" s="147">
        <v>3</v>
      </c>
      <c r="E408" s="147">
        <v>3</v>
      </c>
    </row>
    <row r="409" spans="1:5">
      <c r="A409" s="87" t="str">
        <f t="shared" si="6"/>
        <v>2713_1</v>
      </c>
      <c r="B409" s="146" t="s">
        <v>1334</v>
      </c>
      <c r="C409" s="146" t="s">
        <v>1695</v>
      </c>
      <c r="D409" s="147">
        <v>9</v>
      </c>
      <c r="E409" s="147">
        <v>1</v>
      </c>
    </row>
    <row r="410" spans="1:5">
      <c r="A410" s="87" t="str">
        <f t="shared" si="6"/>
        <v>2713_2</v>
      </c>
      <c r="B410" s="146" t="s">
        <v>1334</v>
      </c>
      <c r="C410" s="146" t="s">
        <v>1696</v>
      </c>
      <c r="D410" s="147">
        <v>8</v>
      </c>
      <c r="E410" s="147">
        <v>2</v>
      </c>
    </row>
    <row r="411" spans="1:5">
      <c r="A411" s="87" t="str">
        <f t="shared" si="6"/>
        <v>2713_3</v>
      </c>
      <c r="B411" s="146" t="s">
        <v>1334</v>
      </c>
      <c r="C411" s="146" t="s">
        <v>1697</v>
      </c>
      <c r="D411" s="147">
        <v>7</v>
      </c>
      <c r="E411" s="147">
        <v>3</v>
      </c>
    </row>
    <row r="412" spans="1:5">
      <c r="A412" s="87" t="str">
        <f t="shared" si="6"/>
        <v>2714_1</v>
      </c>
      <c r="B412" s="146" t="s">
        <v>1344</v>
      </c>
      <c r="C412" s="146" t="s">
        <v>1694</v>
      </c>
      <c r="D412" s="147">
        <v>18</v>
      </c>
      <c r="E412" s="147">
        <v>1</v>
      </c>
    </row>
    <row r="413" spans="1:5">
      <c r="A413" s="87" t="str">
        <f t="shared" si="6"/>
        <v>2714_2</v>
      </c>
      <c r="B413" s="146" t="s">
        <v>1344</v>
      </c>
      <c r="C413" s="146" t="s">
        <v>1695</v>
      </c>
      <c r="D413" s="147">
        <v>7</v>
      </c>
      <c r="E413" s="147">
        <v>2</v>
      </c>
    </row>
    <row r="414" spans="1:5">
      <c r="A414" s="87" t="str">
        <f t="shared" si="6"/>
        <v>2714_3</v>
      </c>
      <c r="B414" s="146" t="s">
        <v>1344</v>
      </c>
      <c r="C414" s="146" t="s">
        <v>1696</v>
      </c>
      <c r="D414" s="147">
        <v>3</v>
      </c>
      <c r="E414" s="147">
        <v>3</v>
      </c>
    </row>
    <row r="415" spans="1:5">
      <c r="A415" s="87" t="str">
        <f t="shared" si="6"/>
        <v>2715_1</v>
      </c>
      <c r="B415" s="146" t="s">
        <v>1331</v>
      </c>
      <c r="C415" s="146" t="s">
        <v>1694</v>
      </c>
      <c r="D415" s="147">
        <v>3</v>
      </c>
      <c r="E415" s="147">
        <v>1</v>
      </c>
    </row>
    <row r="416" spans="1:5">
      <c r="A416" s="87" t="str">
        <f t="shared" si="6"/>
        <v>2715_2</v>
      </c>
      <c r="B416" s="146" t="s">
        <v>1331</v>
      </c>
      <c r="C416" s="146" t="s">
        <v>1695</v>
      </c>
      <c r="D416" s="147">
        <v>3</v>
      </c>
      <c r="E416" s="147">
        <v>2</v>
      </c>
    </row>
    <row r="417" spans="1:5">
      <c r="A417" s="87" t="str">
        <f t="shared" si="6"/>
        <v>2715_3</v>
      </c>
      <c r="B417" s="146" t="s">
        <v>1331</v>
      </c>
      <c r="C417" s="146" t="s">
        <v>1699</v>
      </c>
      <c r="D417" s="147">
        <v>3</v>
      </c>
      <c r="E417" s="147">
        <v>3</v>
      </c>
    </row>
    <row r="418" spans="1:5">
      <c r="A418" s="87" t="str">
        <f t="shared" si="6"/>
        <v>2716_1</v>
      </c>
      <c r="B418" s="146" t="s">
        <v>1333</v>
      </c>
      <c r="C418" s="146" t="s">
        <v>1696</v>
      </c>
      <c r="D418" s="147">
        <v>6</v>
      </c>
      <c r="E418" s="147">
        <v>1</v>
      </c>
    </row>
    <row r="419" spans="1:5">
      <c r="A419" s="87" t="str">
        <f t="shared" si="6"/>
        <v>2716_2</v>
      </c>
      <c r="B419" s="146" t="s">
        <v>1333</v>
      </c>
      <c r="C419" s="146" t="s">
        <v>1695</v>
      </c>
      <c r="D419" s="147">
        <v>6</v>
      </c>
      <c r="E419" s="147">
        <v>2</v>
      </c>
    </row>
    <row r="420" spans="1:5">
      <c r="A420" s="87" t="str">
        <f t="shared" si="6"/>
        <v>2716_3</v>
      </c>
      <c r="B420" s="146" t="s">
        <v>1333</v>
      </c>
      <c r="C420" s="146" t="s">
        <v>1694</v>
      </c>
      <c r="D420" s="147">
        <v>4</v>
      </c>
      <c r="E420" s="147">
        <v>3</v>
      </c>
    </row>
    <row r="421" spans="1:5">
      <c r="A421" s="87" t="str">
        <f t="shared" si="6"/>
        <v>2717_1</v>
      </c>
      <c r="B421" s="146" t="s">
        <v>1350</v>
      </c>
      <c r="C421" s="146" t="s">
        <v>1695</v>
      </c>
      <c r="D421" s="147">
        <v>16</v>
      </c>
      <c r="E421" s="147">
        <v>1</v>
      </c>
    </row>
    <row r="422" spans="1:5">
      <c r="A422" s="87" t="str">
        <f t="shared" si="6"/>
        <v>2717_2</v>
      </c>
      <c r="B422" s="146" t="s">
        <v>1350</v>
      </c>
      <c r="C422" s="146" t="s">
        <v>1694</v>
      </c>
      <c r="D422" s="147">
        <v>4</v>
      </c>
      <c r="E422" s="147">
        <v>2</v>
      </c>
    </row>
    <row r="423" spans="1:5">
      <c r="A423" s="87" t="str">
        <f t="shared" si="6"/>
        <v>2717_3</v>
      </c>
      <c r="B423" s="146" t="s">
        <v>1350</v>
      </c>
      <c r="C423" s="146" t="s">
        <v>1697</v>
      </c>
      <c r="D423" s="147">
        <v>2</v>
      </c>
      <c r="E423" s="147">
        <v>3</v>
      </c>
    </row>
    <row r="424" spans="1:5">
      <c r="A424" s="87" t="str">
        <f t="shared" si="6"/>
        <v>2718_1</v>
      </c>
      <c r="B424" s="146" t="s">
        <v>1341</v>
      </c>
      <c r="C424" s="146" t="s">
        <v>1695</v>
      </c>
      <c r="D424" s="147">
        <v>3</v>
      </c>
      <c r="E424" s="147">
        <v>1</v>
      </c>
    </row>
    <row r="425" spans="1:5">
      <c r="A425" s="87" t="str">
        <f t="shared" si="6"/>
        <v>2718_2</v>
      </c>
      <c r="B425" s="146" t="s">
        <v>1341</v>
      </c>
      <c r="C425" s="146" t="s">
        <v>1696</v>
      </c>
      <c r="D425" s="147">
        <v>2</v>
      </c>
      <c r="E425" s="147">
        <v>2</v>
      </c>
    </row>
    <row r="426" spans="1:5">
      <c r="A426" s="87" t="str">
        <f t="shared" si="6"/>
        <v>2718_3</v>
      </c>
      <c r="B426" s="146" t="s">
        <v>1341</v>
      </c>
      <c r="C426" s="146" t="s">
        <v>1694</v>
      </c>
      <c r="D426" s="147">
        <v>2</v>
      </c>
      <c r="E426" s="147">
        <v>3</v>
      </c>
    </row>
    <row r="427" spans="1:5">
      <c r="A427" s="87" t="str">
        <f t="shared" si="6"/>
        <v>2719_1</v>
      </c>
      <c r="B427" s="146" t="s">
        <v>1335</v>
      </c>
      <c r="C427" s="146" t="s">
        <v>1694</v>
      </c>
      <c r="D427" s="147">
        <v>8</v>
      </c>
      <c r="E427" s="147">
        <v>1</v>
      </c>
    </row>
    <row r="428" spans="1:5">
      <c r="A428" s="87" t="str">
        <f t="shared" si="6"/>
        <v>2719_2</v>
      </c>
      <c r="B428" s="146" t="s">
        <v>1335</v>
      </c>
      <c r="C428" s="146" t="s">
        <v>1697</v>
      </c>
      <c r="D428" s="147">
        <v>3</v>
      </c>
      <c r="E428" s="147">
        <v>2</v>
      </c>
    </row>
    <row r="429" spans="1:5">
      <c r="A429" s="87" t="str">
        <f t="shared" si="6"/>
        <v>2719_3</v>
      </c>
      <c r="B429" s="146" t="s">
        <v>1335</v>
      </c>
      <c r="C429" s="146" t="s">
        <v>1695</v>
      </c>
      <c r="D429" s="147">
        <v>2</v>
      </c>
      <c r="E429" s="147">
        <v>3</v>
      </c>
    </row>
    <row r="430" spans="1:5">
      <c r="A430" s="87" t="str">
        <f t="shared" si="6"/>
        <v>2720_1</v>
      </c>
      <c r="B430" s="146" t="s">
        <v>1327</v>
      </c>
      <c r="C430" s="146" t="s">
        <v>1695</v>
      </c>
      <c r="D430" s="147">
        <v>7</v>
      </c>
      <c r="E430" s="147">
        <v>1</v>
      </c>
    </row>
    <row r="431" spans="1:5">
      <c r="A431" s="87" t="str">
        <f t="shared" si="6"/>
        <v>2720_2</v>
      </c>
      <c r="B431" s="146" t="s">
        <v>1327</v>
      </c>
      <c r="C431" s="146" t="s">
        <v>1696</v>
      </c>
      <c r="D431" s="147">
        <v>5</v>
      </c>
      <c r="E431" s="147">
        <v>2</v>
      </c>
    </row>
    <row r="432" spans="1:5">
      <c r="A432" s="87" t="str">
        <f t="shared" si="6"/>
        <v>2720_3</v>
      </c>
      <c r="B432" s="146" t="s">
        <v>1327</v>
      </c>
      <c r="C432" s="146" t="s">
        <v>1694</v>
      </c>
      <c r="D432" s="147">
        <v>3</v>
      </c>
      <c r="E432" s="147">
        <v>3</v>
      </c>
    </row>
    <row r="433" spans="1:5">
      <c r="A433" s="87" t="str">
        <f t="shared" si="6"/>
        <v>2721_1</v>
      </c>
      <c r="B433" s="146" t="s">
        <v>1343</v>
      </c>
      <c r="C433" s="146" t="s">
        <v>1694</v>
      </c>
      <c r="D433" s="147">
        <v>13</v>
      </c>
      <c r="E433" s="147">
        <v>1</v>
      </c>
    </row>
    <row r="434" spans="1:5">
      <c r="A434" s="87" t="str">
        <f t="shared" si="6"/>
        <v>2721_2</v>
      </c>
      <c r="B434" s="146" t="s">
        <v>1343</v>
      </c>
      <c r="C434" s="146" t="s">
        <v>1695</v>
      </c>
      <c r="D434" s="147">
        <v>11</v>
      </c>
      <c r="E434" s="147">
        <v>2</v>
      </c>
    </row>
    <row r="435" spans="1:5">
      <c r="A435" s="87" t="str">
        <f t="shared" si="6"/>
        <v>2721_3</v>
      </c>
      <c r="B435" s="146" t="s">
        <v>1343</v>
      </c>
      <c r="C435" s="146" t="s">
        <v>1697</v>
      </c>
      <c r="D435" s="147">
        <v>4</v>
      </c>
      <c r="E435" s="147">
        <v>3</v>
      </c>
    </row>
    <row r="436" spans="1:5">
      <c r="A436" s="87" t="str">
        <f t="shared" si="6"/>
        <v>2722_1</v>
      </c>
      <c r="B436" s="146" t="s">
        <v>1320</v>
      </c>
      <c r="C436" s="146" t="s">
        <v>1696</v>
      </c>
      <c r="D436" s="147">
        <v>2</v>
      </c>
      <c r="E436" s="147">
        <v>1</v>
      </c>
    </row>
    <row r="437" spans="1:5">
      <c r="A437" s="87" t="str">
        <f t="shared" si="6"/>
        <v>2722_2</v>
      </c>
      <c r="B437" s="146" t="s">
        <v>1320</v>
      </c>
      <c r="C437" s="146" t="s">
        <v>1695</v>
      </c>
      <c r="D437" s="147">
        <v>2</v>
      </c>
      <c r="E437" s="147">
        <v>2</v>
      </c>
    </row>
    <row r="438" spans="1:5">
      <c r="A438" s="87" t="str">
        <f t="shared" si="6"/>
        <v>2722_3</v>
      </c>
      <c r="B438" s="146" t="s">
        <v>1320</v>
      </c>
      <c r="C438" s="146" t="s">
        <v>1698</v>
      </c>
      <c r="D438" s="147">
        <v>2</v>
      </c>
      <c r="E438" s="147">
        <v>3</v>
      </c>
    </row>
    <row r="439" spans="1:5">
      <c r="A439" s="87" t="str">
        <f t="shared" si="6"/>
        <v>2723_1</v>
      </c>
      <c r="B439" s="146" t="s">
        <v>1339</v>
      </c>
      <c r="C439" s="146" t="s">
        <v>1694</v>
      </c>
      <c r="D439" s="147">
        <v>16</v>
      </c>
      <c r="E439" s="147">
        <v>1</v>
      </c>
    </row>
    <row r="440" spans="1:5">
      <c r="A440" s="87" t="str">
        <f t="shared" si="6"/>
        <v>2723_2</v>
      </c>
      <c r="B440" s="146" t="s">
        <v>1339</v>
      </c>
      <c r="C440" s="146" t="s">
        <v>1695</v>
      </c>
      <c r="D440" s="147">
        <v>12</v>
      </c>
      <c r="E440" s="147">
        <v>2</v>
      </c>
    </row>
    <row r="441" spans="1:5">
      <c r="A441" s="87" t="str">
        <f t="shared" si="6"/>
        <v>2723_3</v>
      </c>
      <c r="B441" s="146" t="s">
        <v>1339</v>
      </c>
      <c r="C441" s="146" t="s">
        <v>1696</v>
      </c>
      <c r="D441" s="147">
        <v>7</v>
      </c>
      <c r="E441" s="147">
        <v>3</v>
      </c>
    </row>
    <row r="442" spans="1:5">
      <c r="A442" s="87" t="str">
        <f t="shared" si="6"/>
        <v>2786_1</v>
      </c>
      <c r="B442" s="146" t="s">
        <v>1727</v>
      </c>
      <c r="C442" s="146" t="s">
        <v>1694</v>
      </c>
      <c r="D442" s="147">
        <v>9</v>
      </c>
      <c r="E442" s="147">
        <v>1</v>
      </c>
    </row>
    <row r="443" spans="1:5">
      <c r="A443" s="87" t="str">
        <f t="shared" si="6"/>
        <v>2786_2</v>
      </c>
      <c r="B443" s="146" t="s">
        <v>1727</v>
      </c>
      <c r="C443" s="146" t="s">
        <v>1695</v>
      </c>
      <c r="D443" s="147">
        <v>3</v>
      </c>
      <c r="E443" s="147">
        <v>2</v>
      </c>
    </row>
    <row r="444" spans="1:5">
      <c r="A444" s="87" t="str">
        <f t="shared" si="6"/>
        <v>2786_3</v>
      </c>
      <c r="B444" s="146" t="s">
        <v>1727</v>
      </c>
      <c r="C444" s="146" t="s">
        <v>1696</v>
      </c>
      <c r="D444" s="147">
        <v>1</v>
      </c>
      <c r="E444" s="147">
        <v>3</v>
      </c>
    </row>
    <row r="445" spans="1:5">
      <c r="A445" s="87" t="str">
        <f t="shared" si="6"/>
        <v>2788_1</v>
      </c>
      <c r="B445" s="146" t="s">
        <v>1728</v>
      </c>
      <c r="C445" s="146" t="s">
        <v>1697</v>
      </c>
      <c r="D445" s="147">
        <v>2</v>
      </c>
      <c r="E445" s="147">
        <v>1</v>
      </c>
    </row>
    <row r="446" spans="1:5">
      <c r="A446" s="87" t="str">
        <f t="shared" si="6"/>
        <v>2788_2</v>
      </c>
      <c r="B446" s="146" t="s">
        <v>1728</v>
      </c>
      <c r="C446" s="146" t="s">
        <v>1694</v>
      </c>
      <c r="D446" s="147">
        <v>1</v>
      </c>
      <c r="E446" s="147">
        <v>2</v>
      </c>
    </row>
    <row r="447" spans="1:5">
      <c r="A447" s="87" t="str">
        <f t="shared" si="6"/>
        <v>2788_3</v>
      </c>
      <c r="B447" s="146" t="s">
        <v>1728</v>
      </c>
      <c r="C447" s="146" t="s">
        <v>1695</v>
      </c>
      <c r="D447" s="147">
        <v>1</v>
      </c>
      <c r="E447" s="147">
        <v>3</v>
      </c>
    </row>
    <row r="448" spans="1:5">
      <c r="A448" s="87" t="str">
        <f t="shared" si="6"/>
        <v>2799_1</v>
      </c>
      <c r="B448" s="146" t="s">
        <v>1352</v>
      </c>
      <c r="C448" s="146" t="s">
        <v>1694</v>
      </c>
      <c r="D448" s="147">
        <v>67</v>
      </c>
      <c r="E448" s="147">
        <v>1</v>
      </c>
    </row>
    <row r="449" spans="1:5">
      <c r="A449" s="87" t="str">
        <f t="shared" si="6"/>
        <v>2799_2</v>
      </c>
      <c r="B449" s="146" t="s">
        <v>1352</v>
      </c>
      <c r="C449" s="146" t="s">
        <v>1695</v>
      </c>
      <c r="D449" s="147">
        <v>45</v>
      </c>
      <c r="E449" s="147">
        <v>2</v>
      </c>
    </row>
    <row r="450" spans="1:5">
      <c r="A450" s="87" t="str">
        <f t="shared" si="6"/>
        <v>2799_3</v>
      </c>
      <c r="B450" s="146" t="s">
        <v>1352</v>
      </c>
      <c r="C450" s="146" t="s">
        <v>1697</v>
      </c>
      <c r="D450" s="147">
        <v>16</v>
      </c>
      <c r="E450" s="147">
        <v>3</v>
      </c>
    </row>
    <row r="451" spans="1:5">
      <c r="A451" s="87" t="str">
        <f t="shared" ref="A451:A514" si="7">B451&amp;"_"&amp;E451</f>
        <v>5001_1</v>
      </c>
      <c r="B451" s="146" t="s">
        <v>1353</v>
      </c>
      <c r="C451" s="146" t="s">
        <v>1694</v>
      </c>
      <c r="D451" s="147">
        <v>4</v>
      </c>
      <c r="E451" s="147">
        <v>1</v>
      </c>
    </row>
    <row r="452" spans="1:5">
      <c r="A452" s="87" t="str">
        <f t="shared" si="7"/>
        <v>5001_2</v>
      </c>
      <c r="B452" s="146" t="s">
        <v>1353</v>
      </c>
      <c r="C452" s="146" t="s">
        <v>1698</v>
      </c>
      <c r="D452" s="147">
        <v>3</v>
      </c>
      <c r="E452" s="147">
        <v>2</v>
      </c>
    </row>
    <row r="453" spans="1:5">
      <c r="A453" s="87" t="str">
        <f t="shared" si="7"/>
        <v>5001_3</v>
      </c>
      <c r="B453" s="146" t="s">
        <v>1353</v>
      </c>
      <c r="C453" s="146" t="s">
        <v>1695</v>
      </c>
      <c r="D453" s="147">
        <v>2</v>
      </c>
      <c r="E453" s="147">
        <v>3</v>
      </c>
    </row>
    <row r="454" spans="1:5">
      <c r="A454" s="87" t="str">
        <f t="shared" si="7"/>
        <v>5002_1</v>
      </c>
      <c r="B454" s="146" t="s">
        <v>1365</v>
      </c>
      <c r="C454" s="146" t="s">
        <v>1699</v>
      </c>
      <c r="D454" s="147">
        <v>3</v>
      </c>
      <c r="E454" s="147">
        <v>1</v>
      </c>
    </row>
    <row r="455" spans="1:5">
      <c r="A455" s="87" t="str">
        <f t="shared" si="7"/>
        <v>5002_2</v>
      </c>
      <c r="B455" s="146" t="s">
        <v>1365</v>
      </c>
      <c r="C455" s="146" t="s">
        <v>1694</v>
      </c>
      <c r="D455" s="147">
        <v>1</v>
      </c>
      <c r="E455" s="147">
        <v>2</v>
      </c>
    </row>
    <row r="456" spans="1:5">
      <c r="A456" s="87" t="str">
        <f t="shared" si="7"/>
        <v>5002_3</v>
      </c>
      <c r="B456" s="146" t="s">
        <v>1365</v>
      </c>
      <c r="C456" s="146" t="s">
        <v>1695</v>
      </c>
      <c r="D456" s="147">
        <v>1</v>
      </c>
      <c r="E456" s="147">
        <v>3</v>
      </c>
    </row>
    <row r="457" spans="1:5">
      <c r="A457" s="87" t="str">
        <f t="shared" si="7"/>
        <v>5003_1</v>
      </c>
      <c r="B457" s="146" t="s">
        <v>1366</v>
      </c>
      <c r="C457" s="146" t="s">
        <v>1695</v>
      </c>
      <c r="D457" s="147">
        <v>2</v>
      </c>
      <c r="E457" s="147">
        <v>1</v>
      </c>
    </row>
    <row r="458" spans="1:5">
      <c r="A458" s="87" t="str">
        <f t="shared" si="7"/>
        <v>5003_2</v>
      </c>
      <c r="B458" s="146" t="s">
        <v>1366</v>
      </c>
      <c r="C458" s="146" t="s">
        <v>1703</v>
      </c>
      <c r="D458" s="147">
        <v>1</v>
      </c>
      <c r="E458" s="147">
        <v>2</v>
      </c>
    </row>
    <row r="459" spans="1:5">
      <c r="A459" s="87" t="str">
        <f t="shared" si="7"/>
        <v>5003_3</v>
      </c>
      <c r="B459" s="146" t="s">
        <v>1366</v>
      </c>
      <c r="C459" s="146" t="s">
        <v>1698</v>
      </c>
      <c r="D459" s="147">
        <v>1</v>
      </c>
      <c r="E459" s="147">
        <v>3</v>
      </c>
    </row>
    <row r="460" spans="1:5">
      <c r="A460" s="87" t="str">
        <f t="shared" si="7"/>
        <v>5004_1</v>
      </c>
      <c r="B460" s="146" t="s">
        <v>1377</v>
      </c>
      <c r="C460" s="146" t="s">
        <v>1695</v>
      </c>
      <c r="D460" s="147">
        <v>3</v>
      </c>
      <c r="E460" s="147">
        <v>1</v>
      </c>
    </row>
    <row r="461" spans="1:5">
      <c r="A461" s="87" t="str">
        <f t="shared" si="7"/>
        <v>5004_2</v>
      </c>
      <c r="B461" s="146" t="s">
        <v>1377</v>
      </c>
      <c r="C461" s="146" t="s">
        <v>1698</v>
      </c>
      <c r="D461" s="147">
        <v>1</v>
      </c>
      <c r="E461" s="147">
        <v>2</v>
      </c>
    </row>
    <row r="462" spans="1:5">
      <c r="A462" s="87" t="str">
        <f t="shared" si="7"/>
        <v>5004_3</v>
      </c>
      <c r="B462" s="146" t="s">
        <v>1377</v>
      </c>
      <c r="C462" s="146" t="s">
        <v>1707</v>
      </c>
      <c r="D462" s="147">
        <v>1</v>
      </c>
      <c r="E462" s="147">
        <v>3</v>
      </c>
    </row>
    <row r="463" spans="1:5">
      <c r="A463" s="87" t="str">
        <f t="shared" si="7"/>
        <v>5005_1</v>
      </c>
      <c r="B463" s="146" t="s">
        <v>1351</v>
      </c>
      <c r="C463" s="146" t="s">
        <v>1694</v>
      </c>
      <c r="D463" s="147">
        <v>2</v>
      </c>
      <c r="E463" s="147">
        <v>1</v>
      </c>
    </row>
    <row r="464" spans="1:5">
      <c r="A464" s="87" t="str">
        <f t="shared" si="7"/>
        <v>5005_2</v>
      </c>
      <c r="B464" s="146" t="s">
        <v>1351</v>
      </c>
      <c r="C464" s="146" t="s">
        <v>1695</v>
      </c>
      <c r="D464" s="147">
        <v>2</v>
      </c>
      <c r="E464" s="147">
        <v>2</v>
      </c>
    </row>
    <row r="465" spans="1:5">
      <c r="A465" s="87" t="str">
        <f t="shared" si="7"/>
        <v>5005_3</v>
      </c>
      <c r="B465" s="146" t="s">
        <v>1351</v>
      </c>
      <c r="C465" s="146" t="s">
        <v>1698</v>
      </c>
      <c r="D465" s="147">
        <v>2</v>
      </c>
      <c r="E465" s="147">
        <v>3</v>
      </c>
    </row>
    <row r="466" spans="1:5">
      <c r="A466" s="87" t="str">
        <f t="shared" si="7"/>
        <v>5009_1</v>
      </c>
      <c r="B466" s="146" t="s">
        <v>1362</v>
      </c>
      <c r="C466" s="146" t="s">
        <v>1694</v>
      </c>
      <c r="D466" s="147">
        <v>3</v>
      </c>
      <c r="E466" s="147">
        <v>1</v>
      </c>
    </row>
    <row r="467" spans="1:5">
      <c r="A467" s="87" t="str">
        <f t="shared" si="7"/>
        <v>5009_2</v>
      </c>
      <c r="B467" s="146" t="s">
        <v>1362</v>
      </c>
      <c r="C467" s="146" t="s">
        <v>1695</v>
      </c>
      <c r="D467" s="147">
        <v>3</v>
      </c>
      <c r="E467" s="147">
        <v>2</v>
      </c>
    </row>
    <row r="468" spans="1:5">
      <c r="A468" s="87" t="str">
        <f t="shared" si="7"/>
        <v>5009_3</v>
      </c>
      <c r="B468" s="146" t="s">
        <v>1362</v>
      </c>
      <c r="C468" s="146" t="s">
        <v>1697</v>
      </c>
      <c r="D468" s="147">
        <v>1</v>
      </c>
      <c r="E468" s="147">
        <v>3</v>
      </c>
    </row>
    <row r="469" spans="1:5">
      <c r="A469" s="87" t="str">
        <f t="shared" si="7"/>
        <v>5010_1</v>
      </c>
      <c r="B469" s="146" t="s">
        <v>1340</v>
      </c>
      <c r="C469" s="146" t="s">
        <v>1694</v>
      </c>
      <c r="D469" s="147">
        <v>13</v>
      </c>
      <c r="E469" s="147">
        <v>1</v>
      </c>
    </row>
    <row r="470" spans="1:5">
      <c r="A470" s="87" t="str">
        <f t="shared" si="7"/>
        <v>5010_2</v>
      </c>
      <c r="B470" s="146" t="s">
        <v>1340</v>
      </c>
      <c r="C470" s="146" t="s">
        <v>1695</v>
      </c>
      <c r="D470" s="147">
        <v>5</v>
      </c>
      <c r="E470" s="147">
        <v>2</v>
      </c>
    </row>
    <row r="471" spans="1:5">
      <c r="A471" s="87" t="str">
        <f t="shared" si="7"/>
        <v>5010_3</v>
      </c>
      <c r="B471" s="146" t="s">
        <v>1340</v>
      </c>
      <c r="C471" s="146" t="s">
        <v>1703</v>
      </c>
      <c r="D471" s="147">
        <v>4</v>
      </c>
      <c r="E471" s="147">
        <v>3</v>
      </c>
    </row>
    <row r="472" spans="1:5">
      <c r="A472" s="87" t="str">
        <f t="shared" si="7"/>
        <v>5011_1</v>
      </c>
      <c r="B472" s="146" t="s">
        <v>1370</v>
      </c>
      <c r="C472" s="146" t="s">
        <v>1694</v>
      </c>
      <c r="D472" s="147">
        <v>4</v>
      </c>
      <c r="E472" s="147">
        <v>1</v>
      </c>
    </row>
    <row r="473" spans="1:5">
      <c r="A473" s="87" t="str">
        <f t="shared" si="7"/>
        <v>5011_2</v>
      </c>
      <c r="B473" s="146" t="s">
        <v>1370</v>
      </c>
      <c r="C473" s="146" t="s">
        <v>1695</v>
      </c>
      <c r="D473" s="147">
        <v>3</v>
      </c>
      <c r="E473" s="147">
        <v>2</v>
      </c>
    </row>
    <row r="474" spans="1:5">
      <c r="A474" s="87" t="str">
        <f t="shared" si="7"/>
        <v>5011_3</v>
      </c>
      <c r="B474" s="146" t="s">
        <v>1370</v>
      </c>
      <c r="C474" s="146" t="s">
        <v>1697</v>
      </c>
      <c r="D474" s="147">
        <v>2</v>
      </c>
      <c r="E474" s="147">
        <v>3</v>
      </c>
    </row>
    <row r="475" spans="1:5">
      <c r="A475" s="87" t="str">
        <f t="shared" si="7"/>
        <v>5013_1</v>
      </c>
      <c r="B475" s="146" t="s">
        <v>1367</v>
      </c>
      <c r="C475" s="146" t="s">
        <v>1694</v>
      </c>
      <c r="D475" s="147">
        <v>4</v>
      </c>
      <c r="E475" s="147">
        <v>1</v>
      </c>
    </row>
    <row r="476" spans="1:5">
      <c r="A476" s="87" t="str">
        <f t="shared" si="7"/>
        <v>5013_2</v>
      </c>
      <c r="B476" s="146" t="s">
        <v>1367</v>
      </c>
      <c r="C476" s="146" t="s">
        <v>1695</v>
      </c>
      <c r="D476" s="147">
        <v>4</v>
      </c>
      <c r="E476" s="147">
        <v>2</v>
      </c>
    </row>
    <row r="477" spans="1:5">
      <c r="A477" s="87" t="str">
        <f t="shared" si="7"/>
        <v>5013_3</v>
      </c>
      <c r="B477" s="146" t="s">
        <v>1367</v>
      </c>
      <c r="C477" s="146" t="s">
        <v>1704</v>
      </c>
      <c r="D477" s="147">
        <v>3</v>
      </c>
      <c r="E477" s="147">
        <v>3</v>
      </c>
    </row>
    <row r="478" spans="1:5">
      <c r="A478" s="87" t="str">
        <f t="shared" si="7"/>
        <v>5014_1</v>
      </c>
      <c r="B478" s="146" t="s">
        <v>1358</v>
      </c>
      <c r="C478" s="146" t="s">
        <v>1704</v>
      </c>
      <c r="D478" s="147">
        <v>2</v>
      </c>
      <c r="E478" s="147">
        <v>1</v>
      </c>
    </row>
    <row r="479" spans="1:5">
      <c r="A479" s="87" t="str">
        <f t="shared" si="7"/>
        <v>5014_2</v>
      </c>
      <c r="B479" s="146" t="s">
        <v>1358</v>
      </c>
      <c r="C479" s="146" t="s">
        <v>1703</v>
      </c>
      <c r="D479" s="147">
        <v>1</v>
      </c>
      <c r="E479" s="147">
        <v>2</v>
      </c>
    </row>
    <row r="480" spans="1:5">
      <c r="A480" s="87" t="str">
        <f t="shared" si="7"/>
        <v>5015_1</v>
      </c>
      <c r="B480" s="146" t="s">
        <v>1374</v>
      </c>
      <c r="C480" s="146" t="s">
        <v>1705</v>
      </c>
      <c r="D480" s="147">
        <v>2</v>
      </c>
      <c r="E480" s="147">
        <v>1</v>
      </c>
    </row>
    <row r="481" spans="1:5">
      <c r="A481" s="87" t="str">
        <f t="shared" si="7"/>
        <v>5015_2</v>
      </c>
      <c r="B481" s="146" t="s">
        <v>1374</v>
      </c>
      <c r="C481" s="146" t="s">
        <v>1696</v>
      </c>
      <c r="D481" s="147">
        <v>2</v>
      </c>
      <c r="E481" s="147">
        <v>2</v>
      </c>
    </row>
    <row r="482" spans="1:5">
      <c r="A482" s="87" t="str">
        <f t="shared" si="7"/>
        <v>5015_3</v>
      </c>
      <c r="B482" s="146" t="s">
        <v>1374</v>
      </c>
      <c r="C482" s="146" t="s">
        <v>1695</v>
      </c>
      <c r="D482" s="147">
        <v>2</v>
      </c>
      <c r="E482" s="147">
        <v>3</v>
      </c>
    </row>
    <row r="483" spans="1:5">
      <c r="A483" s="87" t="str">
        <f t="shared" si="7"/>
        <v>5016_1</v>
      </c>
      <c r="B483" s="146" t="s">
        <v>1373</v>
      </c>
      <c r="C483" s="146" t="s">
        <v>1695</v>
      </c>
      <c r="D483" s="147">
        <v>3</v>
      </c>
      <c r="E483" s="147">
        <v>1</v>
      </c>
    </row>
    <row r="484" spans="1:5">
      <c r="A484" s="87" t="str">
        <f t="shared" si="7"/>
        <v>5016_2</v>
      </c>
      <c r="B484" s="146" t="s">
        <v>1373</v>
      </c>
      <c r="C484" s="146" t="s">
        <v>1705</v>
      </c>
      <c r="D484" s="147">
        <v>1</v>
      </c>
      <c r="E484" s="147">
        <v>2</v>
      </c>
    </row>
    <row r="485" spans="1:5">
      <c r="A485" s="87" t="str">
        <f t="shared" si="7"/>
        <v>5016_3</v>
      </c>
      <c r="B485" s="146" t="s">
        <v>1373</v>
      </c>
      <c r="C485" s="146" t="s">
        <v>1694</v>
      </c>
      <c r="D485" s="147">
        <v>1</v>
      </c>
      <c r="E485" s="147">
        <v>3</v>
      </c>
    </row>
    <row r="486" spans="1:5">
      <c r="A486" s="87" t="str">
        <f t="shared" si="7"/>
        <v>5017_1</v>
      </c>
      <c r="B486" s="146" t="s">
        <v>1376</v>
      </c>
      <c r="C486" s="146" t="s">
        <v>1695</v>
      </c>
      <c r="D486" s="147">
        <v>3</v>
      </c>
      <c r="E486" s="147">
        <v>1</v>
      </c>
    </row>
    <row r="487" spans="1:5">
      <c r="A487" s="87" t="str">
        <f t="shared" si="7"/>
        <v>5017_2</v>
      </c>
      <c r="B487" s="146" t="s">
        <v>1376</v>
      </c>
      <c r="C487" s="146" t="s">
        <v>1694</v>
      </c>
      <c r="D487" s="147">
        <v>1</v>
      </c>
      <c r="E487" s="147">
        <v>2</v>
      </c>
    </row>
    <row r="488" spans="1:5">
      <c r="A488" s="87" t="str">
        <f t="shared" si="7"/>
        <v>5017_3</v>
      </c>
      <c r="B488" s="146" t="s">
        <v>1376</v>
      </c>
      <c r="C488" s="146" t="s">
        <v>1706</v>
      </c>
      <c r="D488" s="147">
        <v>1</v>
      </c>
      <c r="E488" s="147">
        <v>3</v>
      </c>
    </row>
    <row r="489" spans="1:5">
      <c r="A489" s="87" t="str">
        <f t="shared" si="7"/>
        <v>5018_1</v>
      </c>
      <c r="B489" s="146" t="s">
        <v>1360</v>
      </c>
      <c r="C489" s="146" t="s">
        <v>1696</v>
      </c>
      <c r="D489" s="147">
        <v>2</v>
      </c>
      <c r="E489" s="147">
        <v>1</v>
      </c>
    </row>
    <row r="490" spans="1:5">
      <c r="A490" s="87" t="str">
        <f t="shared" si="7"/>
        <v>5018_2</v>
      </c>
      <c r="B490" s="146" t="s">
        <v>1360</v>
      </c>
      <c r="C490" s="146" t="s">
        <v>1694</v>
      </c>
      <c r="D490" s="147">
        <v>2</v>
      </c>
      <c r="E490" s="147">
        <v>2</v>
      </c>
    </row>
    <row r="491" spans="1:5">
      <c r="A491" s="87" t="str">
        <f t="shared" si="7"/>
        <v>5018_3</v>
      </c>
      <c r="B491" s="146" t="s">
        <v>1360</v>
      </c>
      <c r="C491" s="146" t="s">
        <v>1695</v>
      </c>
      <c r="D491" s="147">
        <v>2</v>
      </c>
      <c r="E491" s="147">
        <v>3</v>
      </c>
    </row>
    <row r="492" spans="1:5">
      <c r="A492" s="87" t="str">
        <f t="shared" si="7"/>
        <v>5019_1</v>
      </c>
      <c r="B492" s="146" t="s">
        <v>1372</v>
      </c>
      <c r="C492" s="146" t="s">
        <v>1699</v>
      </c>
      <c r="D492" s="147">
        <v>2</v>
      </c>
      <c r="E492" s="147">
        <v>1</v>
      </c>
    </row>
    <row r="493" spans="1:5">
      <c r="A493" s="87" t="str">
        <f t="shared" si="7"/>
        <v>5019_2</v>
      </c>
      <c r="B493" s="146" t="s">
        <v>1372</v>
      </c>
      <c r="C493" s="146"/>
      <c r="D493" s="147">
        <v>1</v>
      </c>
      <c r="E493" s="147">
        <v>2</v>
      </c>
    </row>
    <row r="494" spans="1:5">
      <c r="A494" s="87" t="str">
        <f t="shared" si="7"/>
        <v>5019_3</v>
      </c>
      <c r="B494" s="146" t="s">
        <v>1372</v>
      </c>
      <c r="C494" s="146" t="s">
        <v>1705</v>
      </c>
      <c r="D494" s="147">
        <v>1</v>
      </c>
      <c r="E494" s="147">
        <v>3</v>
      </c>
    </row>
    <row r="495" spans="1:5">
      <c r="A495" s="87" t="str">
        <f t="shared" si="7"/>
        <v>5020_1</v>
      </c>
      <c r="B495" s="146" t="s">
        <v>1369</v>
      </c>
      <c r="C495" s="146" t="s">
        <v>1694</v>
      </c>
      <c r="D495" s="147">
        <v>3</v>
      </c>
      <c r="E495" s="147">
        <v>1</v>
      </c>
    </row>
    <row r="496" spans="1:5">
      <c r="A496" s="87" t="str">
        <f t="shared" si="7"/>
        <v>5020_2</v>
      </c>
      <c r="B496" s="146" t="s">
        <v>1369</v>
      </c>
      <c r="C496" s="146" t="s">
        <v>1697</v>
      </c>
      <c r="D496" s="147">
        <v>2</v>
      </c>
      <c r="E496" s="147">
        <v>2</v>
      </c>
    </row>
    <row r="497" spans="1:5">
      <c r="A497" s="87" t="str">
        <f t="shared" si="7"/>
        <v>5020_3</v>
      </c>
      <c r="B497" s="146" t="s">
        <v>1369</v>
      </c>
      <c r="C497" s="146" t="s">
        <v>1705</v>
      </c>
      <c r="D497" s="147">
        <v>1</v>
      </c>
      <c r="E497" s="147">
        <v>3</v>
      </c>
    </row>
    <row r="498" spans="1:5">
      <c r="A498" s="87" t="str">
        <f t="shared" si="7"/>
        <v>5021_1</v>
      </c>
      <c r="B498" s="146" t="s">
        <v>1375</v>
      </c>
      <c r="C498" s="146" t="s">
        <v>1705</v>
      </c>
      <c r="D498" s="147">
        <v>1</v>
      </c>
      <c r="E498" s="147">
        <v>1</v>
      </c>
    </row>
    <row r="499" spans="1:5">
      <c r="A499" s="87" t="str">
        <f t="shared" si="7"/>
        <v>5021_2</v>
      </c>
      <c r="B499" s="146" t="s">
        <v>1375</v>
      </c>
      <c r="C499" s="146" t="s">
        <v>1695</v>
      </c>
      <c r="D499" s="147">
        <v>1</v>
      </c>
      <c r="E499" s="147">
        <v>2</v>
      </c>
    </row>
    <row r="500" spans="1:5">
      <c r="A500" s="87" t="str">
        <f t="shared" si="7"/>
        <v>5021_3</v>
      </c>
      <c r="B500" s="146" t="s">
        <v>1375</v>
      </c>
      <c r="C500" s="146" t="s">
        <v>1698</v>
      </c>
      <c r="D500" s="147">
        <v>1</v>
      </c>
      <c r="E500" s="147">
        <v>3</v>
      </c>
    </row>
    <row r="501" spans="1:5">
      <c r="A501" s="87" t="str">
        <f t="shared" si="7"/>
        <v>5022_1</v>
      </c>
      <c r="B501" s="146" t="s">
        <v>1359</v>
      </c>
      <c r="C501" s="146" t="s">
        <v>1695</v>
      </c>
      <c r="D501" s="147">
        <v>2</v>
      </c>
      <c r="E501" s="147">
        <v>1</v>
      </c>
    </row>
    <row r="502" spans="1:5">
      <c r="A502" s="87" t="str">
        <f t="shared" si="7"/>
        <v>5022_2</v>
      </c>
      <c r="B502" s="146" t="s">
        <v>1359</v>
      </c>
      <c r="C502" s="146" t="s">
        <v>1697</v>
      </c>
      <c r="D502" s="147">
        <v>1</v>
      </c>
      <c r="E502" s="147">
        <v>2</v>
      </c>
    </row>
    <row r="503" spans="1:5">
      <c r="A503" s="87" t="str">
        <f t="shared" si="7"/>
        <v>5022_3</v>
      </c>
      <c r="B503" s="146" t="s">
        <v>1359</v>
      </c>
      <c r="C503" s="146" t="s">
        <v>1701</v>
      </c>
      <c r="D503" s="147">
        <v>1</v>
      </c>
      <c r="E503" s="147">
        <v>3</v>
      </c>
    </row>
    <row r="504" spans="1:5">
      <c r="A504" s="87" t="str">
        <f t="shared" si="7"/>
        <v>5023_1</v>
      </c>
      <c r="B504" s="146" t="s">
        <v>1361</v>
      </c>
      <c r="C504" s="146" t="s">
        <v>1694</v>
      </c>
      <c r="D504" s="147">
        <v>2</v>
      </c>
      <c r="E504" s="147">
        <v>1</v>
      </c>
    </row>
    <row r="505" spans="1:5">
      <c r="A505" s="87" t="str">
        <f t="shared" si="7"/>
        <v>5023_2</v>
      </c>
      <c r="B505" s="146" t="s">
        <v>1361</v>
      </c>
      <c r="C505" s="146" t="s">
        <v>1695</v>
      </c>
      <c r="D505" s="147">
        <v>1</v>
      </c>
      <c r="E505" s="147">
        <v>2</v>
      </c>
    </row>
    <row r="506" spans="1:5">
      <c r="A506" s="87" t="str">
        <f t="shared" si="7"/>
        <v>5023_3</v>
      </c>
      <c r="B506" s="146" t="s">
        <v>1361</v>
      </c>
      <c r="C506" s="146" t="s">
        <v>1701</v>
      </c>
      <c r="D506" s="147">
        <v>1</v>
      </c>
      <c r="E506" s="147">
        <v>3</v>
      </c>
    </row>
    <row r="507" spans="1:5">
      <c r="A507" s="87" t="str">
        <f t="shared" si="7"/>
        <v>5024_1</v>
      </c>
      <c r="B507" s="146" t="s">
        <v>1356</v>
      </c>
      <c r="C507" s="146" t="s">
        <v>1695</v>
      </c>
      <c r="D507" s="147">
        <v>1</v>
      </c>
      <c r="E507" s="147">
        <v>1</v>
      </c>
    </row>
    <row r="508" spans="1:5">
      <c r="A508" s="87" t="str">
        <f t="shared" si="7"/>
        <v>5025_1</v>
      </c>
      <c r="B508" s="146" t="s">
        <v>1355</v>
      </c>
      <c r="C508" s="146" t="s">
        <v>1694</v>
      </c>
      <c r="D508" s="147">
        <v>7</v>
      </c>
      <c r="E508" s="147">
        <v>1</v>
      </c>
    </row>
    <row r="509" spans="1:5">
      <c r="A509" s="87" t="str">
        <f t="shared" si="7"/>
        <v>5025_2</v>
      </c>
      <c r="B509" s="146" t="s">
        <v>1355</v>
      </c>
      <c r="C509" s="146" t="s">
        <v>1697</v>
      </c>
      <c r="D509" s="147">
        <v>4</v>
      </c>
      <c r="E509" s="147">
        <v>2</v>
      </c>
    </row>
    <row r="510" spans="1:5">
      <c r="A510" s="87" t="str">
        <f t="shared" si="7"/>
        <v>5025_3</v>
      </c>
      <c r="B510" s="146" t="s">
        <v>1355</v>
      </c>
      <c r="C510" s="146" t="s">
        <v>1696</v>
      </c>
      <c r="D510" s="147">
        <v>2</v>
      </c>
      <c r="E510" s="147">
        <v>3</v>
      </c>
    </row>
    <row r="511" spans="1:5">
      <c r="A511" s="87" t="str">
        <f t="shared" si="7"/>
        <v>5026_1</v>
      </c>
      <c r="B511" s="146" t="s">
        <v>1354</v>
      </c>
      <c r="C511" s="146" t="s">
        <v>1695</v>
      </c>
      <c r="D511" s="147">
        <v>3</v>
      </c>
      <c r="E511" s="147">
        <v>1</v>
      </c>
    </row>
    <row r="512" spans="1:5">
      <c r="A512" s="87" t="str">
        <f t="shared" si="7"/>
        <v>5026_2</v>
      </c>
      <c r="B512" s="146" t="s">
        <v>1354</v>
      </c>
      <c r="C512" s="146" t="s">
        <v>1705</v>
      </c>
      <c r="D512" s="147">
        <v>1</v>
      </c>
      <c r="E512" s="147">
        <v>2</v>
      </c>
    </row>
    <row r="513" spans="1:5">
      <c r="A513" s="87" t="str">
        <f t="shared" si="7"/>
        <v>5026_3</v>
      </c>
      <c r="B513" s="146" t="s">
        <v>1354</v>
      </c>
      <c r="C513" s="146" t="s">
        <v>1694</v>
      </c>
      <c r="D513" s="147">
        <v>1</v>
      </c>
      <c r="E513" s="147">
        <v>3</v>
      </c>
    </row>
    <row r="514" spans="1:5">
      <c r="A514" s="87" t="str">
        <f t="shared" si="7"/>
        <v>5027_1</v>
      </c>
      <c r="B514" s="146" t="s">
        <v>1363</v>
      </c>
      <c r="C514" s="146" t="s">
        <v>1694</v>
      </c>
      <c r="D514" s="147">
        <v>5</v>
      </c>
      <c r="E514" s="147">
        <v>1</v>
      </c>
    </row>
    <row r="515" spans="1:5">
      <c r="A515" s="87" t="str">
        <f t="shared" ref="A515:A578" si="8">B515&amp;"_"&amp;E515</f>
        <v>5027_2</v>
      </c>
      <c r="B515" s="146" t="s">
        <v>1363</v>
      </c>
      <c r="C515" s="146" t="s">
        <v>1695</v>
      </c>
      <c r="D515" s="147">
        <v>5</v>
      </c>
      <c r="E515" s="147">
        <v>2</v>
      </c>
    </row>
    <row r="516" spans="1:5">
      <c r="A516" s="87" t="str">
        <f t="shared" si="8"/>
        <v>5027_3</v>
      </c>
      <c r="B516" s="146" t="s">
        <v>1363</v>
      </c>
      <c r="C516" s="146" t="s">
        <v>1697</v>
      </c>
      <c r="D516" s="147">
        <v>2</v>
      </c>
      <c r="E516" s="147">
        <v>3</v>
      </c>
    </row>
    <row r="517" spans="1:5">
      <c r="A517" s="87" t="str">
        <f t="shared" si="8"/>
        <v>5083_1</v>
      </c>
      <c r="B517" s="146" t="s">
        <v>1729</v>
      </c>
      <c r="C517" s="146" t="s">
        <v>1694</v>
      </c>
      <c r="D517" s="147">
        <v>5</v>
      </c>
      <c r="E517" s="147">
        <v>1</v>
      </c>
    </row>
    <row r="518" spans="1:5">
      <c r="A518" s="87" t="str">
        <f t="shared" si="8"/>
        <v>5083_2</v>
      </c>
      <c r="B518" s="146" t="s">
        <v>1729</v>
      </c>
      <c r="C518" s="146" t="s">
        <v>1695</v>
      </c>
      <c r="D518" s="147">
        <v>1</v>
      </c>
      <c r="E518" s="147">
        <v>2</v>
      </c>
    </row>
    <row r="519" spans="1:5">
      <c r="A519" s="87" t="str">
        <f t="shared" si="8"/>
        <v>5084_1</v>
      </c>
      <c r="B519" s="146" t="s">
        <v>1730</v>
      </c>
      <c r="C519" s="146" t="s">
        <v>1694</v>
      </c>
      <c r="D519" s="147">
        <v>12</v>
      </c>
      <c r="E519" s="147">
        <v>1</v>
      </c>
    </row>
    <row r="520" spans="1:5">
      <c r="A520" s="87" t="str">
        <f t="shared" si="8"/>
        <v>5084_2</v>
      </c>
      <c r="B520" s="146" t="s">
        <v>1730</v>
      </c>
      <c r="C520" s="146" t="s">
        <v>1697</v>
      </c>
      <c r="D520" s="147">
        <v>2</v>
      </c>
      <c r="E520" s="147">
        <v>2</v>
      </c>
    </row>
    <row r="521" spans="1:5">
      <c r="A521" s="87" t="str">
        <f t="shared" si="8"/>
        <v>5084_3</v>
      </c>
      <c r="B521" s="146" t="s">
        <v>1730</v>
      </c>
      <c r="C521" s="146" t="s">
        <v>1696</v>
      </c>
      <c r="D521" s="147">
        <v>1</v>
      </c>
      <c r="E521" s="147">
        <v>3</v>
      </c>
    </row>
    <row r="522" spans="1:5">
      <c r="A522" s="87" t="str">
        <f t="shared" si="8"/>
        <v>5098_1</v>
      </c>
      <c r="B522" s="146" t="s">
        <v>1299</v>
      </c>
      <c r="C522" s="146" t="s">
        <v>1694</v>
      </c>
      <c r="D522" s="147">
        <v>49</v>
      </c>
      <c r="E522" s="147">
        <v>1</v>
      </c>
    </row>
    <row r="523" spans="1:5">
      <c r="A523" s="87" t="str">
        <f t="shared" si="8"/>
        <v>5098_2</v>
      </c>
      <c r="B523" s="146" t="s">
        <v>1299</v>
      </c>
      <c r="C523" s="146" t="s">
        <v>1695</v>
      </c>
      <c r="D523" s="147">
        <v>19</v>
      </c>
      <c r="E523" s="147">
        <v>2</v>
      </c>
    </row>
    <row r="524" spans="1:5">
      <c r="A524" s="87" t="str">
        <f t="shared" si="8"/>
        <v>5098_3</v>
      </c>
      <c r="B524" s="146" t="s">
        <v>1299</v>
      </c>
      <c r="C524" s="146" t="s">
        <v>1696</v>
      </c>
      <c r="D524" s="147">
        <v>10</v>
      </c>
      <c r="E524" s="147">
        <v>3</v>
      </c>
    </row>
    <row r="525" spans="1:5">
      <c r="A525" s="87" t="str">
        <f t="shared" si="8"/>
        <v>5099_1</v>
      </c>
      <c r="B525" s="146" t="s">
        <v>1364</v>
      </c>
      <c r="C525" s="146" t="s">
        <v>1694</v>
      </c>
      <c r="D525" s="147">
        <v>13</v>
      </c>
      <c r="E525" s="147">
        <v>1</v>
      </c>
    </row>
    <row r="526" spans="1:5">
      <c r="A526" s="87" t="str">
        <f t="shared" si="8"/>
        <v>5099_2</v>
      </c>
      <c r="B526" s="146" t="s">
        <v>1364</v>
      </c>
      <c r="C526" s="146" t="s">
        <v>1697</v>
      </c>
      <c r="D526" s="147">
        <v>5</v>
      </c>
      <c r="E526" s="147">
        <v>2</v>
      </c>
    </row>
    <row r="527" spans="1:5">
      <c r="A527" s="87" t="str">
        <f t="shared" si="8"/>
        <v>5099_3</v>
      </c>
      <c r="B527" s="146" t="s">
        <v>1364</v>
      </c>
      <c r="C527" s="146" t="s">
        <v>1701</v>
      </c>
      <c r="D527" s="147">
        <v>5</v>
      </c>
      <c r="E527" s="147">
        <v>3</v>
      </c>
    </row>
    <row r="528" spans="1:5">
      <c r="A528" s="87" t="str">
        <f t="shared" si="8"/>
        <v>6101_1</v>
      </c>
      <c r="B528" s="146" t="s">
        <v>1324</v>
      </c>
      <c r="C528" s="146" t="s">
        <v>1694</v>
      </c>
      <c r="D528" s="147">
        <v>10</v>
      </c>
      <c r="E528" s="147">
        <v>1</v>
      </c>
    </row>
    <row r="529" spans="1:5">
      <c r="A529" s="87" t="str">
        <f t="shared" si="8"/>
        <v>6101_2</v>
      </c>
      <c r="B529" s="146" t="s">
        <v>1324</v>
      </c>
      <c r="C529" s="146" t="s">
        <v>1697</v>
      </c>
      <c r="D529" s="147">
        <v>5</v>
      </c>
      <c r="E529" s="147">
        <v>2</v>
      </c>
    </row>
    <row r="530" spans="1:5">
      <c r="A530" s="87" t="str">
        <f t="shared" si="8"/>
        <v>6101_3</v>
      </c>
      <c r="B530" s="146" t="s">
        <v>1324</v>
      </c>
      <c r="C530" s="146" t="s">
        <v>1695</v>
      </c>
      <c r="D530" s="147">
        <v>3</v>
      </c>
      <c r="E530" s="147">
        <v>3</v>
      </c>
    </row>
    <row r="531" spans="1:5">
      <c r="A531" s="87" t="str">
        <f t="shared" si="8"/>
        <v>6103_1</v>
      </c>
      <c r="B531" s="146" t="s">
        <v>1389</v>
      </c>
      <c r="C531" s="146" t="s">
        <v>1694</v>
      </c>
      <c r="D531" s="147">
        <v>1</v>
      </c>
      <c r="E531" s="147">
        <v>1</v>
      </c>
    </row>
    <row r="532" spans="1:5">
      <c r="A532" s="87" t="str">
        <f t="shared" si="8"/>
        <v>6103_2</v>
      </c>
      <c r="B532" s="146" t="s">
        <v>1389</v>
      </c>
      <c r="C532" s="146" t="s">
        <v>1699</v>
      </c>
      <c r="D532" s="147">
        <v>1</v>
      </c>
      <c r="E532" s="147">
        <v>2</v>
      </c>
    </row>
    <row r="533" spans="1:5">
      <c r="A533" s="87" t="str">
        <f t="shared" si="8"/>
        <v>6104_1</v>
      </c>
      <c r="B533" s="146" t="s">
        <v>1395</v>
      </c>
      <c r="C533" s="146" t="s">
        <v>1694</v>
      </c>
      <c r="D533" s="147">
        <v>1</v>
      </c>
      <c r="E533" s="147">
        <v>1</v>
      </c>
    </row>
    <row r="534" spans="1:5">
      <c r="A534" s="87" t="str">
        <f t="shared" si="8"/>
        <v>6105_1</v>
      </c>
      <c r="B534" s="146" t="s">
        <v>1396</v>
      </c>
      <c r="C534" s="146" t="s">
        <v>1696</v>
      </c>
      <c r="D534" s="147">
        <v>1</v>
      </c>
      <c r="E534" s="147">
        <v>1</v>
      </c>
    </row>
    <row r="535" spans="1:5">
      <c r="A535" s="87" t="str">
        <f t="shared" si="8"/>
        <v>6105_2</v>
      </c>
      <c r="B535" s="146" t="s">
        <v>1396</v>
      </c>
      <c r="C535" s="146" t="s">
        <v>1697</v>
      </c>
      <c r="D535" s="147">
        <v>1</v>
      </c>
      <c r="E535" s="147">
        <v>2</v>
      </c>
    </row>
    <row r="536" spans="1:5">
      <c r="A536" s="87" t="str">
        <f t="shared" si="8"/>
        <v>6106_1</v>
      </c>
      <c r="B536" s="146" t="s">
        <v>1390</v>
      </c>
      <c r="C536" s="146" t="s">
        <v>1695</v>
      </c>
      <c r="D536" s="147">
        <v>3</v>
      </c>
      <c r="E536" s="147">
        <v>1</v>
      </c>
    </row>
    <row r="537" spans="1:5">
      <c r="A537" s="87" t="str">
        <f t="shared" si="8"/>
        <v>6106_2</v>
      </c>
      <c r="B537" s="146" t="s">
        <v>1390</v>
      </c>
      <c r="C537" s="146" t="s">
        <v>1694</v>
      </c>
      <c r="D537" s="147">
        <v>2</v>
      </c>
      <c r="E537" s="147">
        <v>2</v>
      </c>
    </row>
    <row r="538" spans="1:5">
      <c r="A538" s="87" t="str">
        <f t="shared" si="8"/>
        <v>6106_3</v>
      </c>
      <c r="B538" s="146" t="s">
        <v>1390</v>
      </c>
      <c r="C538" s="146" t="s">
        <v>1696</v>
      </c>
      <c r="D538" s="147">
        <v>1</v>
      </c>
      <c r="E538" s="147">
        <v>3</v>
      </c>
    </row>
    <row r="539" spans="1:5">
      <c r="A539" s="87" t="str">
        <f t="shared" si="8"/>
        <v>6107_1</v>
      </c>
      <c r="B539" s="146" t="s">
        <v>1380</v>
      </c>
      <c r="C539" s="146" t="s">
        <v>1694</v>
      </c>
      <c r="D539" s="147">
        <v>3</v>
      </c>
      <c r="E539" s="147">
        <v>1</v>
      </c>
    </row>
    <row r="540" spans="1:5">
      <c r="A540" s="87" t="str">
        <f t="shared" si="8"/>
        <v>6107_2</v>
      </c>
      <c r="B540" s="146" t="s">
        <v>1380</v>
      </c>
      <c r="C540" s="146" t="s">
        <v>1696</v>
      </c>
      <c r="D540" s="147">
        <v>1</v>
      </c>
      <c r="E540" s="147">
        <v>2</v>
      </c>
    </row>
    <row r="541" spans="1:5">
      <c r="A541" s="87" t="str">
        <f t="shared" si="8"/>
        <v>6107_3</v>
      </c>
      <c r="B541" s="146" t="s">
        <v>1380</v>
      </c>
      <c r="C541" s="146" t="s">
        <v>1703</v>
      </c>
      <c r="D541" s="147">
        <v>1</v>
      </c>
      <c r="E541" s="147">
        <v>3</v>
      </c>
    </row>
    <row r="542" spans="1:5">
      <c r="A542" s="87" t="str">
        <f t="shared" si="8"/>
        <v>6108_1</v>
      </c>
      <c r="B542" s="146" t="s">
        <v>1399</v>
      </c>
      <c r="C542" s="146" t="s">
        <v>1694</v>
      </c>
      <c r="D542" s="147">
        <v>3</v>
      </c>
      <c r="E542" s="147">
        <v>1</v>
      </c>
    </row>
    <row r="543" spans="1:5">
      <c r="A543" s="87" t="str">
        <f t="shared" si="8"/>
        <v>6108_2</v>
      </c>
      <c r="B543" s="146" t="s">
        <v>1399</v>
      </c>
      <c r="C543" s="146" t="s">
        <v>1704</v>
      </c>
      <c r="D543" s="147">
        <v>2</v>
      </c>
      <c r="E543" s="147">
        <v>2</v>
      </c>
    </row>
    <row r="544" spans="1:5">
      <c r="A544" s="87" t="str">
        <f t="shared" si="8"/>
        <v>6108_3</v>
      </c>
      <c r="B544" s="146" t="s">
        <v>1399</v>
      </c>
      <c r="C544" s="146" t="s">
        <v>1695</v>
      </c>
      <c r="D544" s="147">
        <v>1</v>
      </c>
      <c r="E544" s="147">
        <v>3</v>
      </c>
    </row>
    <row r="545" spans="1:5">
      <c r="A545" s="87" t="str">
        <f t="shared" si="8"/>
        <v>6109_1</v>
      </c>
      <c r="B545" s="146" t="s">
        <v>1398</v>
      </c>
      <c r="C545" s="146" t="s">
        <v>1696</v>
      </c>
      <c r="D545" s="147">
        <v>1</v>
      </c>
      <c r="E545" s="147">
        <v>1</v>
      </c>
    </row>
    <row r="546" spans="1:5">
      <c r="A546" s="87" t="str">
        <f t="shared" si="8"/>
        <v>6109_2</v>
      </c>
      <c r="B546" s="146" t="s">
        <v>1398</v>
      </c>
      <c r="C546" s="146" t="s">
        <v>1694</v>
      </c>
      <c r="D546" s="147">
        <v>1</v>
      </c>
      <c r="E546" s="147">
        <v>2</v>
      </c>
    </row>
    <row r="547" spans="1:5">
      <c r="A547" s="87" t="str">
        <f t="shared" si="8"/>
        <v>6109_3</v>
      </c>
      <c r="B547" s="146" t="s">
        <v>1398</v>
      </c>
      <c r="C547" s="146" t="s">
        <v>1695</v>
      </c>
      <c r="D547" s="147">
        <v>1</v>
      </c>
      <c r="E547" s="147">
        <v>3</v>
      </c>
    </row>
    <row r="548" spans="1:5">
      <c r="A548" s="87" t="str">
        <f t="shared" si="8"/>
        <v>6110_1</v>
      </c>
      <c r="B548" s="146" t="s">
        <v>1387</v>
      </c>
      <c r="C548" s="146" t="s">
        <v>1701</v>
      </c>
      <c r="D548" s="147">
        <v>3</v>
      </c>
      <c r="E548" s="147">
        <v>1</v>
      </c>
    </row>
    <row r="549" spans="1:5">
      <c r="A549" s="87" t="str">
        <f t="shared" si="8"/>
        <v>6110_2</v>
      </c>
      <c r="B549" s="146" t="s">
        <v>1387</v>
      </c>
      <c r="C549" s="146" t="s">
        <v>1695</v>
      </c>
      <c r="D549" s="147">
        <v>1</v>
      </c>
      <c r="E549" s="147">
        <v>2</v>
      </c>
    </row>
    <row r="550" spans="1:5">
      <c r="A550" s="87" t="str">
        <f t="shared" si="8"/>
        <v>6110_3</v>
      </c>
      <c r="B550" s="146" t="s">
        <v>1387</v>
      </c>
      <c r="C550" s="146" t="s">
        <v>1699</v>
      </c>
      <c r="D550" s="147">
        <v>1</v>
      </c>
      <c r="E550" s="147">
        <v>3</v>
      </c>
    </row>
    <row r="551" spans="1:5">
      <c r="A551" s="87" t="str">
        <f t="shared" si="8"/>
        <v>6111_1</v>
      </c>
      <c r="B551" s="146" t="s">
        <v>1379</v>
      </c>
      <c r="C551" s="146" t="s">
        <v>1694</v>
      </c>
      <c r="D551" s="147">
        <v>9</v>
      </c>
      <c r="E551" s="147">
        <v>1</v>
      </c>
    </row>
    <row r="552" spans="1:5">
      <c r="A552" s="87" t="str">
        <f t="shared" si="8"/>
        <v>6111_2</v>
      </c>
      <c r="B552" s="146" t="s">
        <v>1379</v>
      </c>
      <c r="C552" s="146" t="s">
        <v>1695</v>
      </c>
      <c r="D552" s="147">
        <v>5</v>
      </c>
      <c r="E552" s="147">
        <v>2</v>
      </c>
    </row>
    <row r="553" spans="1:5">
      <c r="A553" s="87" t="str">
        <f t="shared" si="8"/>
        <v>6111_3</v>
      </c>
      <c r="B553" s="146" t="s">
        <v>1379</v>
      </c>
      <c r="C553" s="146" t="s">
        <v>1696</v>
      </c>
      <c r="D553" s="147">
        <v>1</v>
      </c>
      <c r="E553" s="147">
        <v>3</v>
      </c>
    </row>
    <row r="554" spans="1:5">
      <c r="A554" s="87" t="str">
        <f t="shared" si="8"/>
        <v>6112_1</v>
      </c>
      <c r="B554" s="146" t="s">
        <v>1313</v>
      </c>
      <c r="C554" s="146" t="s">
        <v>1695</v>
      </c>
      <c r="D554" s="147">
        <v>6</v>
      </c>
      <c r="E554" s="147">
        <v>1</v>
      </c>
    </row>
    <row r="555" spans="1:5">
      <c r="A555" s="87" t="str">
        <f t="shared" si="8"/>
        <v>6112_2</v>
      </c>
      <c r="B555" s="146" t="s">
        <v>1313</v>
      </c>
      <c r="C555" s="146" t="s">
        <v>1694</v>
      </c>
      <c r="D555" s="147">
        <v>5</v>
      </c>
      <c r="E555" s="147">
        <v>2</v>
      </c>
    </row>
    <row r="556" spans="1:5">
      <c r="A556" s="87" t="str">
        <f t="shared" si="8"/>
        <v>6112_3</v>
      </c>
      <c r="B556" s="146" t="s">
        <v>1313</v>
      </c>
      <c r="C556" s="146" t="s">
        <v>1696</v>
      </c>
      <c r="D556" s="147">
        <v>2</v>
      </c>
      <c r="E556" s="147">
        <v>3</v>
      </c>
    </row>
    <row r="557" spans="1:5">
      <c r="A557" s="87" t="str">
        <f t="shared" si="8"/>
        <v>6113_1</v>
      </c>
      <c r="B557" s="146" t="s">
        <v>1382</v>
      </c>
      <c r="C557" s="146" t="s">
        <v>1696</v>
      </c>
      <c r="D557" s="147">
        <v>2</v>
      </c>
      <c r="E557" s="147">
        <v>1</v>
      </c>
    </row>
    <row r="558" spans="1:5">
      <c r="A558" s="87" t="str">
        <f t="shared" si="8"/>
        <v>6113_2</v>
      </c>
      <c r="B558" s="146" t="s">
        <v>1382</v>
      </c>
      <c r="C558" s="146" t="s">
        <v>1694</v>
      </c>
      <c r="D558" s="147">
        <v>2</v>
      </c>
      <c r="E558" s="147">
        <v>2</v>
      </c>
    </row>
    <row r="559" spans="1:5">
      <c r="A559" s="87" t="str">
        <f t="shared" si="8"/>
        <v>6113_3</v>
      </c>
      <c r="B559" s="146" t="s">
        <v>1382</v>
      </c>
      <c r="C559" s="146" t="s">
        <v>1703</v>
      </c>
      <c r="D559" s="147">
        <v>1</v>
      </c>
      <c r="E559" s="147">
        <v>3</v>
      </c>
    </row>
    <row r="560" spans="1:5">
      <c r="A560" s="87" t="str">
        <f t="shared" si="8"/>
        <v>6114_1</v>
      </c>
      <c r="B560" s="146" t="s">
        <v>1391</v>
      </c>
      <c r="C560" s="146" t="s">
        <v>1694</v>
      </c>
      <c r="D560" s="147">
        <v>2</v>
      </c>
      <c r="E560" s="147">
        <v>1</v>
      </c>
    </row>
    <row r="561" spans="1:5">
      <c r="A561" s="87" t="str">
        <f t="shared" si="8"/>
        <v>6114_2</v>
      </c>
      <c r="B561" s="146" t="s">
        <v>1391</v>
      </c>
      <c r="C561" s="146" t="s">
        <v>1696</v>
      </c>
      <c r="D561" s="147">
        <v>1</v>
      </c>
      <c r="E561" s="147">
        <v>2</v>
      </c>
    </row>
    <row r="562" spans="1:5">
      <c r="A562" s="87" t="str">
        <f t="shared" si="8"/>
        <v>6115_1</v>
      </c>
      <c r="B562" s="146" t="s">
        <v>1381</v>
      </c>
      <c r="C562" s="146" t="s">
        <v>1695</v>
      </c>
      <c r="D562" s="147">
        <v>6</v>
      </c>
      <c r="E562" s="147">
        <v>1</v>
      </c>
    </row>
    <row r="563" spans="1:5">
      <c r="A563" s="87" t="str">
        <f t="shared" si="8"/>
        <v>6115_2</v>
      </c>
      <c r="B563" s="146" t="s">
        <v>1381</v>
      </c>
      <c r="C563" s="146" t="s">
        <v>1696</v>
      </c>
      <c r="D563" s="147">
        <v>1</v>
      </c>
      <c r="E563" s="147">
        <v>2</v>
      </c>
    </row>
    <row r="564" spans="1:5">
      <c r="A564" s="87" t="str">
        <f t="shared" si="8"/>
        <v>6115_3</v>
      </c>
      <c r="B564" s="146" t="s">
        <v>1381</v>
      </c>
      <c r="C564" s="146" t="s">
        <v>1694</v>
      </c>
      <c r="D564" s="147">
        <v>1</v>
      </c>
      <c r="E564" s="147">
        <v>3</v>
      </c>
    </row>
    <row r="565" spans="1:5">
      <c r="A565" s="87" t="str">
        <f t="shared" si="8"/>
        <v>6116_1</v>
      </c>
      <c r="B565" s="146" t="s">
        <v>1304</v>
      </c>
      <c r="C565" s="146" t="s">
        <v>1694</v>
      </c>
      <c r="D565" s="147">
        <v>5</v>
      </c>
      <c r="E565" s="147">
        <v>1</v>
      </c>
    </row>
    <row r="566" spans="1:5">
      <c r="A566" s="87" t="str">
        <f t="shared" si="8"/>
        <v>6116_2</v>
      </c>
      <c r="B566" s="146" t="s">
        <v>1304</v>
      </c>
      <c r="C566" s="146" t="s">
        <v>1697</v>
      </c>
      <c r="D566" s="147">
        <v>2</v>
      </c>
      <c r="E566" s="147">
        <v>2</v>
      </c>
    </row>
    <row r="567" spans="1:5">
      <c r="A567" s="87" t="str">
        <f t="shared" si="8"/>
        <v>6116_3</v>
      </c>
      <c r="B567" s="146" t="s">
        <v>1304</v>
      </c>
      <c r="C567" s="146" t="s">
        <v>1705</v>
      </c>
      <c r="D567" s="147">
        <v>1</v>
      </c>
      <c r="E567" s="147">
        <v>3</v>
      </c>
    </row>
    <row r="568" spans="1:5">
      <c r="A568" s="87" t="str">
        <f t="shared" si="8"/>
        <v>6117_1</v>
      </c>
      <c r="B568" s="146" t="s">
        <v>1384</v>
      </c>
      <c r="C568" s="146" t="s">
        <v>1703</v>
      </c>
      <c r="D568" s="147">
        <v>1</v>
      </c>
      <c r="E568" s="147">
        <v>1</v>
      </c>
    </row>
    <row r="569" spans="1:5">
      <c r="A569" s="87" t="str">
        <f t="shared" si="8"/>
        <v>6117_2</v>
      </c>
      <c r="B569" s="146" t="s">
        <v>1384</v>
      </c>
      <c r="C569" s="146" t="s">
        <v>1697</v>
      </c>
      <c r="D569" s="147">
        <v>1</v>
      </c>
      <c r="E569" s="147">
        <v>2</v>
      </c>
    </row>
    <row r="570" spans="1:5">
      <c r="A570" s="87" t="str">
        <f t="shared" si="8"/>
        <v>6117_3</v>
      </c>
      <c r="B570" s="146" t="s">
        <v>1384</v>
      </c>
      <c r="C570" s="146" t="s">
        <v>1699</v>
      </c>
      <c r="D570" s="147">
        <v>1</v>
      </c>
      <c r="E570" s="147">
        <v>3</v>
      </c>
    </row>
    <row r="571" spans="1:5">
      <c r="A571" s="87" t="str">
        <f t="shared" si="8"/>
        <v>6118_1</v>
      </c>
      <c r="B571" s="146" t="s">
        <v>1388</v>
      </c>
      <c r="C571" s="146" t="s">
        <v>1694</v>
      </c>
      <c r="D571" s="147">
        <v>6</v>
      </c>
      <c r="E571" s="147">
        <v>1</v>
      </c>
    </row>
    <row r="572" spans="1:5">
      <c r="A572" s="87" t="str">
        <f t="shared" si="8"/>
        <v>6118_2</v>
      </c>
      <c r="B572" s="146" t="s">
        <v>1388</v>
      </c>
      <c r="C572" s="146" t="s">
        <v>1695</v>
      </c>
      <c r="D572" s="147">
        <v>1</v>
      </c>
      <c r="E572" s="147">
        <v>2</v>
      </c>
    </row>
    <row r="573" spans="1:5">
      <c r="A573" s="87" t="str">
        <f t="shared" si="8"/>
        <v>6118_3</v>
      </c>
      <c r="B573" s="146" t="s">
        <v>1388</v>
      </c>
      <c r="C573" s="146" t="s">
        <v>1697</v>
      </c>
      <c r="D573" s="147">
        <v>1</v>
      </c>
      <c r="E573" s="147">
        <v>3</v>
      </c>
    </row>
    <row r="574" spans="1:5">
      <c r="A574" s="87" t="str">
        <f t="shared" si="8"/>
        <v>6119_1</v>
      </c>
      <c r="B574" s="146" t="s">
        <v>1385</v>
      </c>
      <c r="C574" s="146" t="s">
        <v>1695</v>
      </c>
      <c r="D574" s="147">
        <v>3</v>
      </c>
      <c r="E574" s="147">
        <v>1</v>
      </c>
    </row>
    <row r="575" spans="1:5">
      <c r="A575" s="87" t="str">
        <f t="shared" si="8"/>
        <v>6119_2</v>
      </c>
      <c r="B575" s="146" t="s">
        <v>1385</v>
      </c>
      <c r="C575" s="146" t="s">
        <v>1694</v>
      </c>
      <c r="D575" s="147">
        <v>2</v>
      </c>
      <c r="E575" s="147">
        <v>2</v>
      </c>
    </row>
    <row r="576" spans="1:5">
      <c r="A576" s="87" t="str">
        <f t="shared" si="8"/>
        <v>6119_3</v>
      </c>
      <c r="B576" s="146" t="s">
        <v>1385</v>
      </c>
      <c r="C576" s="146" t="s">
        <v>1697</v>
      </c>
      <c r="D576" s="147">
        <v>1</v>
      </c>
      <c r="E576" s="147">
        <v>3</v>
      </c>
    </row>
    <row r="577" spans="1:5">
      <c r="A577" s="87" t="str">
        <f t="shared" si="8"/>
        <v>6120_1</v>
      </c>
      <c r="B577" s="146" t="s">
        <v>1397</v>
      </c>
      <c r="C577" s="146" t="s">
        <v>1694</v>
      </c>
      <c r="D577" s="147">
        <v>1</v>
      </c>
      <c r="E577" s="147">
        <v>1</v>
      </c>
    </row>
    <row r="578" spans="1:5">
      <c r="A578" s="87" t="str">
        <f t="shared" si="8"/>
        <v>6120_2</v>
      </c>
      <c r="B578" s="146" t="s">
        <v>1397</v>
      </c>
      <c r="C578" s="146" t="s">
        <v>1701</v>
      </c>
      <c r="D578" s="147">
        <v>1</v>
      </c>
      <c r="E578" s="147">
        <v>2</v>
      </c>
    </row>
    <row r="579" spans="1:5">
      <c r="A579" s="87" t="str">
        <f t="shared" ref="A579:A642" si="9">B579&amp;"_"&amp;E579</f>
        <v>6121_1</v>
      </c>
      <c r="B579" s="146" t="s">
        <v>1394</v>
      </c>
      <c r="C579" s="146" t="s">
        <v>1695</v>
      </c>
      <c r="D579" s="147">
        <v>5</v>
      </c>
      <c r="E579" s="147">
        <v>1</v>
      </c>
    </row>
    <row r="580" spans="1:5">
      <c r="A580" s="87" t="str">
        <f t="shared" si="9"/>
        <v>6121_2</v>
      </c>
      <c r="B580" s="146" t="s">
        <v>1394</v>
      </c>
      <c r="C580" s="146" t="s">
        <v>1694</v>
      </c>
      <c r="D580" s="147">
        <v>4</v>
      </c>
      <c r="E580" s="147">
        <v>2</v>
      </c>
    </row>
    <row r="581" spans="1:5">
      <c r="A581" s="87" t="str">
        <f t="shared" si="9"/>
        <v>6121_3</v>
      </c>
      <c r="B581" s="146" t="s">
        <v>1394</v>
      </c>
      <c r="C581" s="146" t="s">
        <v>1696</v>
      </c>
      <c r="D581" s="147">
        <v>2</v>
      </c>
      <c r="E581" s="147">
        <v>3</v>
      </c>
    </row>
    <row r="582" spans="1:5">
      <c r="A582" s="87" t="str">
        <f t="shared" si="9"/>
        <v>6197_1</v>
      </c>
      <c r="B582" s="146" t="s">
        <v>1416</v>
      </c>
      <c r="C582" s="146" t="s">
        <v>1694</v>
      </c>
      <c r="D582" s="147">
        <v>47</v>
      </c>
      <c r="E582" s="147">
        <v>1</v>
      </c>
    </row>
    <row r="583" spans="1:5">
      <c r="A583" s="87" t="str">
        <f t="shared" si="9"/>
        <v>6197_2</v>
      </c>
      <c r="B583" s="146" t="s">
        <v>1416</v>
      </c>
      <c r="C583" s="146" t="s">
        <v>1695</v>
      </c>
      <c r="D583" s="147">
        <v>13</v>
      </c>
      <c r="E583" s="147">
        <v>2</v>
      </c>
    </row>
    <row r="584" spans="1:5">
      <c r="A584" s="87" t="str">
        <f t="shared" si="9"/>
        <v>6197_3</v>
      </c>
      <c r="B584" s="146" t="s">
        <v>1416</v>
      </c>
      <c r="C584" s="146" t="s">
        <v>1697</v>
      </c>
      <c r="D584" s="147">
        <v>13</v>
      </c>
      <c r="E584" s="147">
        <v>3</v>
      </c>
    </row>
    <row r="585" spans="1:5">
      <c r="A585" s="87" t="str">
        <f t="shared" si="9"/>
        <v>6198_1</v>
      </c>
      <c r="B585" s="146" t="s">
        <v>1383</v>
      </c>
      <c r="C585" s="146" t="s">
        <v>1694</v>
      </c>
      <c r="D585" s="147">
        <v>16</v>
      </c>
      <c r="E585" s="147">
        <v>1</v>
      </c>
    </row>
    <row r="586" spans="1:5">
      <c r="A586" s="87" t="str">
        <f t="shared" si="9"/>
        <v>6198_2</v>
      </c>
      <c r="B586" s="146" t="s">
        <v>1383</v>
      </c>
      <c r="C586" s="146" t="s">
        <v>1695</v>
      </c>
      <c r="D586" s="147">
        <v>10</v>
      </c>
      <c r="E586" s="147">
        <v>2</v>
      </c>
    </row>
    <row r="587" spans="1:5">
      <c r="A587" s="87" t="str">
        <f t="shared" si="9"/>
        <v>6198_3</v>
      </c>
      <c r="B587" s="146" t="s">
        <v>1383</v>
      </c>
      <c r="C587" s="146" t="s">
        <v>1697</v>
      </c>
      <c r="D587" s="147">
        <v>3</v>
      </c>
      <c r="E587" s="147">
        <v>3</v>
      </c>
    </row>
    <row r="588" spans="1:5">
      <c r="A588" s="87" t="str">
        <f t="shared" si="9"/>
        <v>6199_1</v>
      </c>
      <c r="B588" s="146" t="s">
        <v>1392</v>
      </c>
      <c r="C588" s="146" t="s">
        <v>1694</v>
      </c>
      <c r="D588" s="147">
        <v>12</v>
      </c>
      <c r="E588" s="147">
        <v>1</v>
      </c>
    </row>
    <row r="589" spans="1:5">
      <c r="A589" s="87" t="str">
        <f t="shared" si="9"/>
        <v>6199_2</v>
      </c>
      <c r="B589" s="146" t="s">
        <v>1392</v>
      </c>
      <c r="C589" s="146" t="s">
        <v>1696</v>
      </c>
      <c r="D589" s="147">
        <v>9</v>
      </c>
      <c r="E589" s="147">
        <v>2</v>
      </c>
    </row>
    <row r="590" spans="1:5">
      <c r="A590" s="87" t="str">
        <f t="shared" si="9"/>
        <v>6199_3</v>
      </c>
      <c r="B590" s="146" t="s">
        <v>1392</v>
      </c>
      <c r="C590" s="146" t="s">
        <v>1697</v>
      </c>
      <c r="D590" s="147">
        <v>3</v>
      </c>
      <c r="E590" s="147">
        <v>3</v>
      </c>
    </row>
    <row r="591" spans="1:5">
      <c r="A591" s="87" t="str">
        <f t="shared" si="9"/>
        <v>7601_1</v>
      </c>
      <c r="B591" s="146" t="s">
        <v>1378</v>
      </c>
      <c r="C591" s="146" t="s">
        <v>1695</v>
      </c>
      <c r="D591" s="147">
        <v>17</v>
      </c>
      <c r="E591" s="147">
        <v>1</v>
      </c>
    </row>
    <row r="592" spans="1:5">
      <c r="A592" s="87" t="str">
        <f t="shared" si="9"/>
        <v>7601_2</v>
      </c>
      <c r="B592" s="146" t="s">
        <v>1378</v>
      </c>
      <c r="C592" s="146" t="s">
        <v>1694</v>
      </c>
      <c r="D592" s="147">
        <v>13</v>
      </c>
      <c r="E592" s="147">
        <v>2</v>
      </c>
    </row>
    <row r="593" spans="1:5">
      <c r="A593" s="87" t="str">
        <f t="shared" si="9"/>
        <v>7601_3</v>
      </c>
      <c r="B593" s="146" t="s">
        <v>1378</v>
      </c>
      <c r="C593" s="146" t="s">
        <v>1696</v>
      </c>
      <c r="D593" s="147">
        <v>2</v>
      </c>
      <c r="E593" s="147">
        <v>3</v>
      </c>
    </row>
    <row r="594" spans="1:5">
      <c r="A594" s="87" t="str">
        <f t="shared" si="9"/>
        <v>7602_1</v>
      </c>
      <c r="B594" s="146" t="s">
        <v>1401</v>
      </c>
      <c r="C594" s="146" t="s">
        <v>1694</v>
      </c>
      <c r="D594" s="147">
        <v>11</v>
      </c>
      <c r="E594" s="147">
        <v>1</v>
      </c>
    </row>
    <row r="595" spans="1:5">
      <c r="A595" s="87" t="str">
        <f t="shared" si="9"/>
        <v>7602_2</v>
      </c>
      <c r="B595" s="146" t="s">
        <v>1401</v>
      </c>
      <c r="C595" s="146" t="s">
        <v>1702</v>
      </c>
      <c r="D595" s="147">
        <v>4</v>
      </c>
      <c r="E595" s="147">
        <v>2</v>
      </c>
    </row>
    <row r="596" spans="1:5">
      <c r="A596" s="87" t="str">
        <f t="shared" si="9"/>
        <v>7602_3</v>
      </c>
      <c r="B596" s="146" t="s">
        <v>1401</v>
      </c>
      <c r="C596" s="146" t="s">
        <v>1695</v>
      </c>
      <c r="D596" s="147">
        <v>3</v>
      </c>
      <c r="E596" s="147">
        <v>3</v>
      </c>
    </row>
    <row r="597" spans="1:5">
      <c r="A597" s="87" t="str">
        <f t="shared" si="9"/>
        <v>7603_1</v>
      </c>
      <c r="B597" s="146" t="s">
        <v>1345</v>
      </c>
      <c r="C597" s="146" t="s">
        <v>1694</v>
      </c>
      <c r="D597" s="147">
        <v>29</v>
      </c>
      <c r="E597" s="147">
        <v>1</v>
      </c>
    </row>
    <row r="598" spans="1:5">
      <c r="A598" s="87" t="str">
        <f t="shared" si="9"/>
        <v>7603_2</v>
      </c>
      <c r="B598" s="146" t="s">
        <v>1345</v>
      </c>
      <c r="C598" s="146" t="s">
        <v>1695</v>
      </c>
      <c r="D598" s="147">
        <v>14</v>
      </c>
      <c r="E598" s="147">
        <v>2</v>
      </c>
    </row>
    <row r="599" spans="1:5">
      <c r="A599" s="87" t="str">
        <f t="shared" si="9"/>
        <v>7603_3</v>
      </c>
      <c r="B599" s="146" t="s">
        <v>1345</v>
      </c>
      <c r="C599" s="146" t="s">
        <v>1696</v>
      </c>
      <c r="D599" s="147">
        <v>4</v>
      </c>
      <c r="E599" s="147">
        <v>3</v>
      </c>
    </row>
    <row r="600" spans="1:5">
      <c r="A600" s="87" t="str">
        <f t="shared" si="9"/>
        <v>7604_1</v>
      </c>
      <c r="B600" s="146" t="s">
        <v>1368</v>
      </c>
      <c r="C600" s="146" t="s">
        <v>1694</v>
      </c>
      <c r="D600" s="147">
        <v>24</v>
      </c>
      <c r="E600" s="147">
        <v>1</v>
      </c>
    </row>
    <row r="601" spans="1:5">
      <c r="A601" s="87" t="str">
        <f t="shared" si="9"/>
        <v>7604_2</v>
      </c>
      <c r="B601" s="146" t="s">
        <v>1368</v>
      </c>
      <c r="C601" s="146" t="s">
        <v>1695</v>
      </c>
      <c r="D601" s="147">
        <v>14</v>
      </c>
      <c r="E601" s="147">
        <v>2</v>
      </c>
    </row>
    <row r="602" spans="1:5">
      <c r="A602" s="87" t="str">
        <f t="shared" si="9"/>
        <v>7604_3</v>
      </c>
      <c r="B602" s="146" t="s">
        <v>1368</v>
      </c>
      <c r="C602" s="146" t="s">
        <v>1699</v>
      </c>
      <c r="D602" s="147">
        <v>9</v>
      </c>
      <c r="E602" s="147">
        <v>3</v>
      </c>
    </row>
    <row r="603" spans="1:5">
      <c r="A603" s="87" t="str">
        <f t="shared" si="9"/>
        <v>7605_1</v>
      </c>
      <c r="B603" s="146" t="s">
        <v>1410</v>
      </c>
      <c r="C603" s="146" t="s">
        <v>1694</v>
      </c>
      <c r="D603" s="147">
        <v>25</v>
      </c>
      <c r="E603" s="147">
        <v>1</v>
      </c>
    </row>
    <row r="604" spans="1:5">
      <c r="A604" s="87" t="str">
        <f t="shared" si="9"/>
        <v>7605_2</v>
      </c>
      <c r="B604" s="146" t="s">
        <v>1410</v>
      </c>
      <c r="C604" s="146" t="s">
        <v>1695</v>
      </c>
      <c r="D604" s="147">
        <v>13</v>
      </c>
      <c r="E604" s="147">
        <v>2</v>
      </c>
    </row>
    <row r="605" spans="1:5">
      <c r="A605" s="87" t="str">
        <f t="shared" si="9"/>
        <v>7605_3</v>
      </c>
      <c r="B605" s="146" t="s">
        <v>1410</v>
      </c>
      <c r="C605" s="146" t="s">
        <v>1697</v>
      </c>
      <c r="D605" s="147">
        <v>4</v>
      </c>
      <c r="E605" s="147">
        <v>3</v>
      </c>
    </row>
    <row r="606" spans="1:5">
      <c r="A606" s="87" t="str">
        <f t="shared" si="9"/>
        <v>7606_1</v>
      </c>
      <c r="B606" s="146" t="s">
        <v>1421</v>
      </c>
      <c r="C606" s="146" t="s">
        <v>1694</v>
      </c>
      <c r="D606" s="147">
        <v>25</v>
      </c>
      <c r="E606" s="147">
        <v>1</v>
      </c>
    </row>
    <row r="607" spans="1:5">
      <c r="A607" s="87" t="str">
        <f t="shared" si="9"/>
        <v>7606_2</v>
      </c>
      <c r="B607" s="146" t="s">
        <v>1421</v>
      </c>
      <c r="C607" s="146" t="s">
        <v>1695</v>
      </c>
      <c r="D607" s="147">
        <v>13</v>
      </c>
      <c r="E607" s="147">
        <v>2</v>
      </c>
    </row>
    <row r="608" spans="1:5">
      <c r="A608" s="87" t="str">
        <f t="shared" si="9"/>
        <v>7606_3</v>
      </c>
      <c r="B608" s="146" t="s">
        <v>1421</v>
      </c>
      <c r="C608" s="146" t="s">
        <v>1697</v>
      </c>
      <c r="D608" s="147">
        <v>8</v>
      </c>
      <c r="E608" s="147">
        <v>3</v>
      </c>
    </row>
    <row r="609" spans="1:5">
      <c r="A609" s="87" t="str">
        <f t="shared" si="9"/>
        <v>7607_1</v>
      </c>
      <c r="B609" s="146" t="s">
        <v>1405</v>
      </c>
      <c r="C609" s="146" t="s">
        <v>1695</v>
      </c>
      <c r="D609" s="147">
        <v>2</v>
      </c>
      <c r="E609" s="147">
        <v>1</v>
      </c>
    </row>
    <row r="610" spans="1:5">
      <c r="A610" s="87" t="str">
        <f t="shared" si="9"/>
        <v>7607_2</v>
      </c>
      <c r="B610" s="146" t="s">
        <v>1405</v>
      </c>
      <c r="C610" s="146" t="s">
        <v>1698</v>
      </c>
      <c r="D610" s="147">
        <v>2</v>
      </c>
      <c r="E610" s="147">
        <v>2</v>
      </c>
    </row>
    <row r="611" spans="1:5">
      <c r="A611" s="87" t="str">
        <f t="shared" si="9"/>
        <v>7607_3</v>
      </c>
      <c r="B611" s="146" t="s">
        <v>1405</v>
      </c>
      <c r="C611" s="146" t="s">
        <v>1694</v>
      </c>
      <c r="D611" s="147">
        <v>1</v>
      </c>
      <c r="E611" s="147">
        <v>3</v>
      </c>
    </row>
    <row r="612" spans="1:5">
      <c r="A612" s="87" t="str">
        <f t="shared" si="9"/>
        <v>7608_1</v>
      </c>
      <c r="B612" s="146" t="s">
        <v>1406</v>
      </c>
      <c r="C612" s="146" t="s">
        <v>1695</v>
      </c>
      <c r="D612" s="147">
        <v>8</v>
      </c>
      <c r="E612" s="147">
        <v>1</v>
      </c>
    </row>
    <row r="613" spans="1:5">
      <c r="A613" s="87" t="str">
        <f t="shared" si="9"/>
        <v>7608_2</v>
      </c>
      <c r="B613" s="146" t="s">
        <v>1406</v>
      </c>
      <c r="C613" s="146" t="s">
        <v>1694</v>
      </c>
      <c r="D613" s="147">
        <v>6</v>
      </c>
      <c r="E613" s="147">
        <v>2</v>
      </c>
    </row>
    <row r="614" spans="1:5">
      <c r="A614" s="87" t="str">
        <f t="shared" si="9"/>
        <v>7608_3</v>
      </c>
      <c r="B614" s="146" t="s">
        <v>1406</v>
      </c>
      <c r="C614" s="146" t="s">
        <v>1697</v>
      </c>
      <c r="D614" s="147">
        <v>3</v>
      </c>
      <c r="E614" s="147">
        <v>3</v>
      </c>
    </row>
    <row r="615" spans="1:5">
      <c r="A615" s="87" t="str">
        <f t="shared" si="9"/>
        <v>7609_1</v>
      </c>
      <c r="B615" s="146" t="s">
        <v>1393</v>
      </c>
      <c r="C615" s="146" t="s">
        <v>1694</v>
      </c>
      <c r="D615" s="147">
        <v>45</v>
      </c>
      <c r="E615" s="147">
        <v>1</v>
      </c>
    </row>
    <row r="616" spans="1:5">
      <c r="A616" s="87" t="str">
        <f t="shared" si="9"/>
        <v>7609_2</v>
      </c>
      <c r="B616" s="146" t="s">
        <v>1393</v>
      </c>
      <c r="C616" s="146" t="s">
        <v>1695</v>
      </c>
      <c r="D616" s="147">
        <v>23</v>
      </c>
      <c r="E616" s="147">
        <v>2</v>
      </c>
    </row>
    <row r="617" spans="1:5">
      <c r="A617" s="87" t="str">
        <f t="shared" si="9"/>
        <v>7609_3</v>
      </c>
      <c r="B617" s="146" t="s">
        <v>1393</v>
      </c>
      <c r="C617" s="146" t="s">
        <v>1697</v>
      </c>
      <c r="D617" s="147">
        <v>13</v>
      </c>
      <c r="E617" s="147">
        <v>3</v>
      </c>
    </row>
    <row r="618" spans="1:5">
      <c r="A618" s="87" t="str">
        <f t="shared" si="9"/>
        <v>7610_1</v>
      </c>
      <c r="B618" s="146" t="s">
        <v>1310</v>
      </c>
      <c r="C618" s="146" t="s">
        <v>1694</v>
      </c>
      <c r="D618" s="147">
        <v>11</v>
      </c>
      <c r="E618" s="147">
        <v>1</v>
      </c>
    </row>
    <row r="619" spans="1:5">
      <c r="A619" s="87" t="str">
        <f t="shared" si="9"/>
        <v>7610_2</v>
      </c>
      <c r="B619" s="146" t="s">
        <v>1310</v>
      </c>
      <c r="C619" s="146" t="s">
        <v>1695</v>
      </c>
      <c r="D619" s="147">
        <v>10</v>
      </c>
      <c r="E619" s="147">
        <v>2</v>
      </c>
    </row>
    <row r="620" spans="1:5">
      <c r="A620" s="87" t="str">
        <f t="shared" si="9"/>
        <v>7610_3</v>
      </c>
      <c r="B620" s="146" t="s">
        <v>1310</v>
      </c>
      <c r="C620" s="146" t="s">
        <v>1701</v>
      </c>
      <c r="D620" s="147">
        <v>5</v>
      </c>
      <c r="E620" s="147">
        <v>3</v>
      </c>
    </row>
    <row r="621" spans="1:5">
      <c r="A621" s="87" t="str">
        <f t="shared" si="9"/>
        <v>7611_1</v>
      </c>
      <c r="B621" s="146" t="s">
        <v>1400</v>
      </c>
      <c r="C621" s="146" t="s">
        <v>1694</v>
      </c>
      <c r="D621" s="147">
        <v>13</v>
      </c>
      <c r="E621" s="147">
        <v>1</v>
      </c>
    </row>
    <row r="622" spans="1:5">
      <c r="A622" s="87" t="str">
        <f t="shared" si="9"/>
        <v>7611_2</v>
      </c>
      <c r="B622" s="146" t="s">
        <v>1400</v>
      </c>
      <c r="C622" s="146" t="s">
        <v>1695</v>
      </c>
      <c r="D622" s="147">
        <v>6</v>
      </c>
      <c r="E622" s="147">
        <v>2</v>
      </c>
    </row>
    <row r="623" spans="1:5">
      <c r="A623" s="87" t="str">
        <f t="shared" si="9"/>
        <v>7611_3</v>
      </c>
      <c r="B623" s="146" t="s">
        <v>1400</v>
      </c>
      <c r="C623" s="146" t="s">
        <v>1696</v>
      </c>
      <c r="D623" s="147">
        <v>5</v>
      </c>
      <c r="E623" s="147">
        <v>3</v>
      </c>
    </row>
    <row r="624" spans="1:5">
      <c r="A624" s="87" t="str">
        <f t="shared" si="9"/>
        <v>7612_1</v>
      </c>
      <c r="B624" s="146" t="s">
        <v>1308</v>
      </c>
      <c r="C624" s="146" t="s">
        <v>1694</v>
      </c>
      <c r="D624" s="147">
        <v>10</v>
      </c>
      <c r="E624" s="147">
        <v>1</v>
      </c>
    </row>
    <row r="625" spans="1:5">
      <c r="A625" s="87" t="str">
        <f t="shared" si="9"/>
        <v>7612_2</v>
      </c>
      <c r="B625" s="146" t="s">
        <v>1308</v>
      </c>
      <c r="C625" s="146" t="s">
        <v>1695</v>
      </c>
      <c r="D625" s="147">
        <v>8</v>
      </c>
      <c r="E625" s="147">
        <v>2</v>
      </c>
    </row>
    <row r="626" spans="1:5">
      <c r="A626" s="87" t="str">
        <f t="shared" si="9"/>
        <v>7612_3</v>
      </c>
      <c r="B626" s="146" t="s">
        <v>1308</v>
      </c>
      <c r="C626" s="146" t="s">
        <v>1696</v>
      </c>
      <c r="D626" s="147">
        <v>3</v>
      </c>
      <c r="E626" s="147">
        <v>3</v>
      </c>
    </row>
    <row r="627" spans="1:5">
      <c r="A627" s="87" t="str">
        <f t="shared" si="9"/>
        <v>7613_1</v>
      </c>
      <c r="B627" s="146" t="s">
        <v>1413</v>
      </c>
      <c r="C627" s="146" t="s">
        <v>1694</v>
      </c>
      <c r="D627" s="147">
        <v>47</v>
      </c>
      <c r="E627" s="147">
        <v>1</v>
      </c>
    </row>
    <row r="628" spans="1:5">
      <c r="A628" s="87" t="str">
        <f t="shared" si="9"/>
        <v>7613_2</v>
      </c>
      <c r="B628" s="146" t="s">
        <v>1413</v>
      </c>
      <c r="C628" s="146" t="s">
        <v>1695</v>
      </c>
      <c r="D628" s="147">
        <v>18</v>
      </c>
      <c r="E628" s="147">
        <v>2</v>
      </c>
    </row>
    <row r="629" spans="1:5">
      <c r="A629" s="87" t="str">
        <f t="shared" si="9"/>
        <v>7613_3</v>
      </c>
      <c r="B629" s="146" t="s">
        <v>1413</v>
      </c>
      <c r="C629" s="146" t="s">
        <v>1697</v>
      </c>
      <c r="D629" s="147">
        <v>10</v>
      </c>
      <c r="E629" s="147">
        <v>3</v>
      </c>
    </row>
    <row r="630" spans="1:5">
      <c r="A630" s="87" t="str">
        <f t="shared" si="9"/>
        <v>7615_1</v>
      </c>
      <c r="B630" s="146" t="s">
        <v>1337</v>
      </c>
      <c r="C630" s="146" t="s">
        <v>1695</v>
      </c>
      <c r="D630" s="147">
        <v>20</v>
      </c>
      <c r="E630" s="147">
        <v>1</v>
      </c>
    </row>
    <row r="631" spans="1:5">
      <c r="A631" s="87" t="str">
        <f t="shared" si="9"/>
        <v>7615_2</v>
      </c>
      <c r="B631" s="146" t="s">
        <v>1337</v>
      </c>
      <c r="C631" s="146" t="s">
        <v>1696</v>
      </c>
      <c r="D631" s="147">
        <v>5</v>
      </c>
      <c r="E631" s="147">
        <v>2</v>
      </c>
    </row>
    <row r="632" spans="1:5">
      <c r="A632" s="87" t="str">
        <f t="shared" si="9"/>
        <v>7615_3</v>
      </c>
      <c r="B632" s="146" t="s">
        <v>1337</v>
      </c>
      <c r="C632" s="146" t="s">
        <v>1694</v>
      </c>
      <c r="D632" s="147">
        <v>4</v>
      </c>
      <c r="E632" s="147">
        <v>3</v>
      </c>
    </row>
    <row r="633" spans="1:5">
      <c r="A633" s="87" t="str">
        <f t="shared" si="9"/>
        <v>7616_1</v>
      </c>
      <c r="B633" s="146" t="s">
        <v>1420</v>
      </c>
      <c r="C633" s="146" t="s">
        <v>1694</v>
      </c>
      <c r="D633" s="147">
        <v>6</v>
      </c>
      <c r="E633" s="147">
        <v>1</v>
      </c>
    </row>
    <row r="634" spans="1:5">
      <c r="A634" s="87" t="str">
        <f t="shared" si="9"/>
        <v>7616_2</v>
      </c>
      <c r="B634" s="146" t="s">
        <v>1420</v>
      </c>
      <c r="C634" s="146" t="s">
        <v>1695</v>
      </c>
      <c r="D634" s="147">
        <v>6</v>
      </c>
      <c r="E634" s="147">
        <v>2</v>
      </c>
    </row>
    <row r="635" spans="1:5">
      <c r="A635" s="87" t="str">
        <f t="shared" si="9"/>
        <v>7616_3</v>
      </c>
      <c r="B635" s="146" t="s">
        <v>1420</v>
      </c>
      <c r="C635" s="146" t="s">
        <v>1696</v>
      </c>
      <c r="D635" s="147">
        <v>3</v>
      </c>
      <c r="E635" s="147">
        <v>3</v>
      </c>
    </row>
    <row r="636" spans="1:5">
      <c r="A636" s="87" t="str">
        <f t="shared" si="9"/>
        <v>7619_1</v>
      </c>
      <c r="B636" s="146" t="s">
        <v>1402</v>
      </c>
      <c r="C636" s="146" t="s">
        <v>1702</v>
      </c>
      <c r="D636" s="147">
        <v>2</v>
      </c>
      <c r="E636" s="147">
        <v>1</v>
      </c>
    </row>
    <row r="637" spans="1:5">
      <c r="A637" s="87" t="str">
        <f t="shared" si="9"/>
        <v>7619_2</v>
      </c>
      <c r="B637" s="146" t="s">
        <v>1402</v>
      </c>
      <c r="C637" s="146" t="s">
        <v>1704</v>
      </c>
      <c r="D637" s="147">
        <v>1</v>
      </c>
      <c r="E637" s="147">
        <v>2</v>
      </c>
    </row>
    <row r="638" spans="1:5">
      <c r="A638" s="87" t="str">
        <f t="shared" si="9"/>
        <v>7620_1</v>
      </c>
      <c r="B638" s="146" t="s">
        <v>1407</v>
      </c>
      <c r="C638" s="146" t="s">
        <v>1695</v>
      </c>
      <c r="D638" s="147">
        <v>6</v>
      </c>
      <c r="E638" s="147">
        <v>1</v>
      </c>
    </row>
    <row r="639" spans="1:5">
      <c r="A639" s="87" t="str">
        <f t="shared" si="9"/>
        <v>7620_2</v>
      </c>
      <c r="B639" s="146" t="s">
        <v>1407</v>
      </c>
      <c r="C639" s="146" t="s">
        <v>1696</v>
      </c>
      <c r="D639" s="147">
        <v>3</v>
      </c>
      <c r="E639" s="147">
        <v>2</v>
      </c>
    </row>
    <row r="640" spans="1:5">
      <c r="A640" s="87" t="str">
        <f t="shared" si="9"/>
        <v>7620_3</v>
      </c>
      <c r="B640" s="146" t="s">
        <v>1407</v>
      </c>
      <c r="C640" s="146" t="s">
        <v>1694</v>
      </c>
      <c r="D640" s="147">
        <v>3</v>
      </c>
      <c r="E640" s="147">
        <v>3</v>
      </c>
    </row>
    <row r="641" spans="1:5">
      <c r="A641" s="87" t="str">
        <f t="shared" si="9"/>
        <v>7621_1</v>
      </c>
      <c r="B641" s="146" t="s">
        <v>1417</v>
      </c>
      <c r="C641" s="146" t="s">
        <v>1694</v>
      </c>
      <c r="D641" s="147">
        <v>4</v>
      </c>
      <c r="E641" s="147">
        <v>1</v>
      </c>
    </row>
    <row r="642" spans="1:5">
      <c r="A642" s="87" t="str">
        <f t="shared" si="9"/>
        <v>7621_2</v>
      </c>
      <c r="B642" s="146" t="s">
        <v>1417</v>
      </c>
      <c r="C642" s="146" t="s">
        <v>1702</v>
      </c>
      <c r="D642" s="147">
        <v>4</v>
      </c>
      <c r="E642" s="147">
        <v>2</v>
      </c>
    </row>
    <row r="643" spans="1:5">
      <c r="A643" s="87" t="str">
        <f t="shared" ref="A643:A706" si="10">B643&amp;"_"&amp;E643</f>
        <v>7621_3</v>
      </c>
      <c r="B643" s="146" t="s">
        <v>1417</v>
      </c>
      <c r="C643" s="146" t="s">
        <v>1699</v>
      </c>
      <c r="D643" s="147">
        <v>2</v>
      </c>
      <c r="E643" s="147">
        <v>3</v>
      </c>
    </row>
    <row r="644" spans="1:5">
      <c r="A644" s="87" t="str">
        <f t="shared" si="10"/>
        <v>7622_1</v>
      </c>
      <c r="B644" s="146" t="s">
        <v>1418</v>
      </c>
      <c r="C644" s="146" t="s">
        <v>1694</v>
      </c>
      <c r="D644" s="147">
        <v>28</v>
      </c>
      <c r="E644" s="147">
        <v>1</v>
      </c>
    </row>
    <row r="645" spans="1:5">
      <c r="A645" s="87" t="str">
        <f t="shared" si="10"/>
        <v>7622_2</v>
      </c>
      <c r="B645" s="146" t="s">
        <v>1418</v>
      </c>
      <c r="C645" s="146" t="s">
        <v>1695</v>
      </c>
      <c r="D645" s="147">
        <v>14</v>
      </c>
      <c r="E645" s="147">
        <v>2</v>
      </c>
    </row>
    <row r="646" spans="1:5">
      <c r="A646" s="87" t="str">
        <f t="shared" si="10"/>
        <v>7622_3</v>
      </c>
      <c r="B646" s="146" t="s">
        <v>1418</v>
      </c>
      <c r="C646" s="146" t="s">
        <v>1696</v>
      </c>
      <c r="D646" s="147">
        <v>8</v>
      </c>
      <c r="E646" s="147">
        <v>3</v>
      </c>
    </row>
    <row r="647" spans="1:5">
      <c r="A647" s="87" t="str">
        <f t="shared" si="10"/>
        <v>7623_1</v>
      </c>
      <c r="B647" s="146" t="s">
        <v>1408</v>
      </c>
      <c r="C647" s="146" t="s">
        <v>1694</v>
      </c>
      <c r="D647" s="147">
        <v>13</v>
      </c>
      <c r="E647" s="147">
        <v>1</v>
      </c>
    </row>
    <row r="648" spans="1:5">
      <c r="A648" s="87" t="str">
        <f t="shared" si="10"/>
        <v>7623_2</v>
      </c>
      <c r="B648" s="146" t="s">
        <v>1408</v>
      </c>
      <c r="C648" s="146" t="s">
        <v>1696</v>
      </c>
      <c r="D648" s="147">
        <v>4</v>
      </c>
      <c r="E648" s="147">
        <v>2</v>
      </c>
    </row>
    <row r="649" spans="1:5">
      <c r="A649" s="87" t="str">
        <f t="shared" si="10"/>
        <v>7623_3</v>
      </c>
      <c r="B649" s="146" t="s">
        <v>1408</v>
      </c>
      <c r="C649" s="146" t="s">
        <v>1695</v>
      </c>
      <c r="D649" s="147">
        <v>4</v>
      </c>
      <c r="E649" s="147">
        <v>3</v>
      </c>
    </row>
    <row r="650" spans="1:5">
      <c r="A650" s="87" t="str">
        <f t="shared" si="10"/>
        <v>7624_1</v>
      </c>
      <c r="B650" s="146" t="s">
        <v>1415</v>
      </c>
      <c r="C650" s="146" t="s">
        <v>1695</v>
      </c>
      <c r="D650" s="147">
        <v>8</v>
      </c>
      <c r="E650" s="147">
        <v>1</v>
      </c>
    </row>
    <row r="651" spans="1:5">
      <c r="A651" s="87" t="str">
        <f t="shared" si="10"/>
        <v>7624_2</v>
      </c>
      <c r="B651" s="146" t="s">
        <v>1415</v>
      </c>
      <c r="C651" s="146" t="s">
        <v>1694</v>
      </c>
      <c r="D651" s="147">
        <v>7</v>
      </c>
      <c r="E651" s="147">
        <v>2</v>
      </c>
    </row>
    <row r="652" spans="1:5">
      <c r="A652" s="87" t="str">
        <f t="shared" si="10"/>
        <v>7624_3</v>
      </c>
      <c r="B652" s="146" t="s">
        <v>1415</v>
      </c>
      <c r="C652" s="146" t="s">
        <v>1697</v>
      </c>
      <c r="D652" s="147">
        <v>6</v>
      </c>
      <c r="E652" s="147">
        <v>3</v>
      </c>
    </row>
    <row r="653" spans="1:5">
      <c r="A653" s="87" t="str">
        <f t="shared" si="10"/>
        <v>7625_1</v>
      </c>
      <c r="B653" s="146" t="s">
        <v>1404</v>
      </c>
      <c r="C653" s="146" t="s">
        <v>1695</v>
      </c>
      <c r="D653" s="147">
        <v>9</v>
      </c>
      <c r="E653" s="147">
        <v>1</v>
      </c>
    </row>
    <row r="654" spans="1:5">
      <c r="A654" s="87" t="str">
        <f t="shared" si="10"/>
        <v>7625_2</v>
      </c>
      <c r="B654" s="146" t="s">
        <v>1404</v>
      </c>
      <c r="C654" s="146" t="s">
        <v>1694</v>
      </c>
      <c r="D654" s="147">
        <v>7</v>
      </c>
      <c r="E654" s="147">
        <v>2</v>
      </c>
    </row>
    <row r="655" spans="1:5">
      <c r="A655" s="87" t="str">
        <f t="shared" si="10"/>
        <v>7625_3</v>
      </c>
      <c r="B655" s="146" t="s">
        <v>1404</v>
      </c>
      <c r="C655" s="146"/>
      <c r="D655" s="147">
        <v>3</v>
      </c>
      <c r="E655" s="147">
        <v>3</v>
      </c>
    </row>
    <row r="656" spans="1:5">
      <c r="A656" s="87" t="str">
        <f t="shared" si="10"/>
        <v>7626_1</v>
      </c>
      <c r="B656" s="146" t="s">
        <v>1412</v>
      </c>
      <c r="C656" s="146" t="s">
        <v>1695</v>
      </c>
      <c r="D656" s="147">
        <v>4</v>
      </c>
      <c r="E656" s="147">
        <v>1</v>
      </c>
    </row>
    <row r="657" spans="1:5">
      <c r="A657" s="87" t="str">
        <f t="shared" si="10"/>
        <v>7626_2</v>
      </c>
      <c r="B657" s="146" t="s">
        <v>1412</v>
      </c>
      <c r="C657" s="146" t="s">
        <v>1696</v>
      </c>
      <c r="D657" s="147">
        <v>1</v>
      </c>
      <c r="E657" s="147">
        <v>2</v>
      </c>
    </row>
    <row r="658" spans="1:5">
      <c r="A658" s="87" t="str">
        <f t="shared" si="10"/>
        <v>7626_3</v>
      </c>
      <c r="B658" s="146" t="s">
        <v>1412</v>
      </c>
      <c r="C658" s="146" t="s">
        <v>1694</v>
      </c>
      <c r="D658" s="147">
        <v>1</v>
      </c>
      <c r="E658" s="147">
        <v>3</v>
      </c>
    </row>
    <row r="659" spans="1:5">
      <c r="A659" s="87" t="str">
        <f t="shared" si="10"/>
        <v>7627_1</v>
      </c>
      <c r="B659" s="146" t="s">
        <v>1423</v>
      </c>
      <c r="C659" s="146" t="s">
        <v>1694</v>
      </c>
      <c r="D659" s="147">
        <v>41</v>
      </c>
      <c r="E659" s="147">
        <v>1</v>
      </c>
    </row>
    <row r="660" spans="1:5">
      <c r="A660" s="87" t="str">
        <f t="shared" si="10"/>
        <v>7627_2</v>
      </c>
      <c r="B660" s="146" t="s">
        <v>1423</v>
      </c>
      <c r="C660" s="146" t="s">
        <v>1695</v>
      </c>
      <c r="D660" s="147">
        <v>16</v>
      </c>
      <c r="E660" s="147">
        <v>2</v>
      </c>
    </row>
    <row r="661" spans="1:5">
      <c r="A661" s="87" t="str">
        <f t="shared" si="10"/>
        <v>7627_3</v>
      </c>
      <c r="B661" s="146" t="s">
        <v>1423</v>
      </c>
      <c r="C661" s="146" t="s">
        <v>1698</v>
      </c>
      <c r="D661" s="147">
        <v>6</v>
      </c>
      <c r="E661" s="147">
        <v>3</v>
      </c>
    </row>
    <row r="662" spans="1:5">
      <c r="A662" s="87" t="str">
        <f t="shared" si="10"/>
        <v>7631_1</v>
      </c>
      <c r="B662" s="146" t="s">
        <v>1422</v>
      </c>
      <c r="C662" s="146" t="s">
        <v>1694</v>
      </c>
      <c r="D662" s="147">
        <v>9</v>
      </c>
      <c r="E662" s="147">
        <v>1</v>
      </c>
    </row>
    <row r="663" spans="1:5">
      <c r="A663" s="87" t="str">
        <f t="shared" si="10"/>
        <v>7631_2</v>
      </c>
      <c r="B663" s="146" t="s">
        <v>1422</v>
      </c>
      <c r="C663" s="146" t="s">
        <v>1695</v>
      </c>
      <c r="D663" s="147">
        <v>7</v>
      </c>
      <c r="E663" s="147">
        <v>2</v>
      </c>
    </row>
    <row r="664" spans="1:5">
      <c r="A664" s="87" t="str">
        <f t="shared" si="10"/>
        <v>7631_3</v>
      </c>
      <c r="B664" s="146" t="s">
        <v>1422</v>
      </c>
      <c r="C664" s="146" t="s">
        <v>1696</v>
      </c>
      <c r="D664" s="147">
        <v>3</v>
      </c>
      <c r="E664" s="147">
        <v>3</v>
      </c>
    </row>
    <row r="665" spans="1:5">
      <c r="A665" s="87" t="str">
        <f t="shared" si="10"/>
        <v>7632_1</v>
      </c>
      <c r="B665" s="146" t="s">
        <v>1411</v>
      </c>
      <c r="C665" s="146" t="s">
        <v>1696</v>
      </c>
      <c r="D665" s="147">
        <v>2</v>
      </c>
      <c r="E665" s="147">
        <v>1</v>
      </c>
    </row>
    <row r="666" spans="1:5">
      <c r="A666" s="87" t="str">
        <f t="shared" si="10"/>
        <v>7632_2</v>
      </c>
      <c r="B666" s="146" t="s">
        <v>1411</v>
      </c>
      <c r="C666" s="146" t="s">
        <v>1695</v>
      </c>
      <c r="D666" s="147">
        <v>2</v>
      </c>
      <c r="E666" s="147">
        <v>2</v>
      </c>
    </row>
    <row r="667" spans="1:5">
      <c r="A667" s="87" t="str">
        <f t="shared" si="10"/>
        <v>7632_3</v>
      </c>
      <c r="B667" s="146" t="s">
        <v>1411</v>
      </c>
      <c r="C667" s="146" t="s">
        <v>1697</v>
      </c>
      <c r="D667" s="147">
        <v>2</v>
      </c>
      <c r="E667" s="147">
        <v>3</v>
      </c>
    </row>
    <row r="668" spans="1:5">
      <c r="A668" s="87" t="str">
        <f t="shared" si="10"/>
        <v>7633_1</v>
      </c>
      <c r="B668" s="146" t="s">
        <v>1403</v>
      </c>
      <c r="C668" s="146" t="s">
        <v>1694</v>
      </c>
      <c r="D668" s="147">
        <v>11</v>
      </c>
      <c r="E668" s="147">
        <v>1</v>
      </c>
    </row>
    <row r="669" spans="1:5">
      <c r="A669" s="87" t="str">
        <f t="shared" si="10"/>
        <v>7633_2</v>
      </c>
      <c r="B669" s="146" t="s">
        <v>1403</v>
      </c>
      <c r="C669" s="146" t="s">
        <v>1695</v>
      </c>
      <c r="D669" s="147">
        <v>7</v>
      </c>
      <c r="E669" s="147">
        <v>2</v>
      </c>
    </row>
    <row r="670" spans="1:5">
      <c r="A670" s="87" t="str">
        <f t="shared" si="10"/>
        <v>7633_3</v>
      </c>
      <c r="B670" s="146" t="s">
        <v>1403</v>
      </c>
      <c r="C670" s="146" t="s">
        <v>1697</v>
      </c>
      <c r="D670" s="147">
        <v>2</v>
      </c>
      <c r="E670" s="147">
        <v>3</v>
      </c>
    </row>
    <row r="671" spans="1:5">
      <c r="A671" s="87" t="str">
        <f t="shared" si="10"/>
        <v>7635_1</v>
      </c>
      <c r="B671" s="146" t="s">
        <v>1371</v>
      </c>
      <c r="C671" s="146" t="s">
        <v>1694</v>
      </c>
      <c r="D671" s="147">
        <v>13</v>
      </c>
      <c r="E671" s="147">
        <v>1</v>
      </c>
    </row>
    <row r="672" spans="1:5">
      <c r="A672" s="87" t="str">
        <f t="shared" si="10"/>
        <v>7635_2</v>
      </c>
      <c r="B672" s="146" t="s">
        <v>1371</v>
      </c>
      <c r="C672" s="146" t="s">
        <v>1696</v>
      </c>
      <c r="D672" s="147">
        <v>6</v>
      </c>
      <c r="E672" s="147">
        <v>2</v>
      </c>
    </row>
    <row r="673" spans="1:5">
      <c r="A673" s="87" t="str">
        <f t="shared" si="10"/>
        <v>7635_3</v>
      </c>
      <c r="B673" s="146" t="s">
        <v>1371</v>
      </c>
      <c r="C673" s="146" t="s">
        <v>1695</v>
      </c>
      <c r="D673" s="147">
        <v>5</v>
      </c>
      <c r="E673" s="147">
        <v>3</v>
      </c>
    </row>
    <row r="674" spans="1:5">
      <c r="A674" s="87" t="str">
        <f t="shared" si="10"/>
        <v>7695_1</v>
      </c>
      <c r="B674" s="146" t="s">
        <v>1409</v>
      </c>
      <c r="C674" s="146" t="s">
        <v>1694</v>
      </c>
      <c r="D674" s="147">
        <v>43</v>
      </c>
      <c r="E674" s="147">
        <v>1</v>
      </c>
    </row>
    <row r="675" spans="1:5">
      <c r="A675" s="87" t="str">
        <f t="shared" si="10"/>
        <v>7695_2</v>
      </c>
      <c r="B675" s="146" t="s">
        <v>1409</v>
      </c>
      <c r="C675" s="146" t="s">
        <v>1695</v>
      </c>
      <c r="D675" s="147">
        <v>25</v>
      </c>
      <c r="E675" s="147">
        <v>2</v>
      </c>
    </row>
    <row r="676" spans="1:5">
      <c r="A676" s="87" t="str">
        <f t="shared" si="10"/>
        <v>7695_3</v>
      </c>
      <c r="B676" s="146" t="s">
        <v>1409</v>
      </c>
      <c r="C676" s="146" t="s">
        <v>1697</v>
      </c>
      <c r="D676" s="147">
        <v>16</v>
      </c>
      <c r="E676" s="147">
        <v>3</v>
      </c>
    </row>
    <row r="677" spans="1:5">
      <c r="A677" s="87" t="str">
        <f t="shared" si="10"/>
        <v>7696_1</v>
      </c>
      <c r="B677" s="146" t="s">
        <v>1731</v>
      </c>
      <c r="C677" s="146" t="s">
        <v>1695</v>
      </c>
      <c r="D677" s="147">
        <v>162</v>
      </c>
      <c r="E677" s="147">
        <v>1</v>
      </c>
    </row>
    <row r="678" spans="1:5">
      <c r="A678" s="87" t="str">
        <f t="shared" si="10"/>
        <v>7696_2</v>
      </c>
      <c r="B678" s="146" t="s">
        <v>1731</v>
      </c>
      <c r="C678" s="146" t="s">
        <v>1694</v>
      </c>
      <c r="D678" s="147">
        <v>126</v>
      </c>
      <c r="E678" s="147">
        <v>2</v>
      </c>
    </row>
    <row r="679" spans="1:5">
      <c r="A679" s="87" t="str">
        <f t="shared" si="10"/>
        <v>7696_3</v>
      </c>
      <c r="B679" s="146" t="s">
        <v>1731</v>
      </c>
      <c r="C679" s="146" t="s">
        <v>1696</v>
      </c>
      <c r="D679" s="147">
        <v>90</v>
      </c>
      <c r="E679" s="147">
        <v>3</v>
      </c>
    </row>
    <row r="680" spans="1:5">
      <c r="A680" s="87" t="str">
        <f t="shared" si="10"/>
        <v>7697_1</v>
      </c>
      <c r="B680" s="146" t="s">
        <v>1732</v>
      </c>
      <c r="C680" s="146" t="s">
        <v>1694</v>
      </c>
      <c r="D680" s="147">
        <v>138</v>
      </c>
      <c r="E680" s="147">
        <v>1</v>
      </c>
    </row>
    <row r="681" spans="1:5">
      <c r="A681" s="87" t="str">
        <f t="shared" si="10"/>
        <v>7697_2</v>
      </c>
      <c r="B681" s="146" t="s">
        <v>1732</v>
      </c>
      <c r="C681" s="146" t="s">
        <v>1695</v>
      </c>
      <c r="D681" s="147">
        <v>73</v>
      </c>
      <c r="E681" s="147">
        <v>2</v>
      </c>
    </row>
    <row r="682" spans="1:5">
      <c r="A682" s="87" t="str">
        <f t="shared" si="10"/>
        <v>7697_3</v>
      </c>
      <c r="B682" s="146" t="s">
        <v>1732</v>
      </c>
      <c r="C682" s="146" t="s">
        <v>1697</v>
      </c>
      <c r="D682" s="147">
        <v>44</v>
      </c>
      <c r="E682" s="147">
        <v>3</v>
      </c>
    </row>
    <row r="683" spans="1:5">
      <c r="A683" s="87" t="str">
        <f t="shared" si="10"/>
        <v>7698_1</v>
      </c>
      <c r="B683" s="146" t="s">
        <v>1424</v>
      </c>
      <c r="C683" s="146" t="s">
        <v>1694</v>
      </c>
      <c r="D683" s="147">
        <v>34</v>
      </c>
      <c r="E683" s="147">
        <v>1</v>
      </c>
    </row>
    <row r="684" spans="1:5">
      <c r="A684" s="87" t="str">
        <f t="shared" si="10"/>
        <v>7698_2</v>
      </c>
      <c r="B684" s="146" t="s">
        <v>1424</v>
      </c>
      <c r="C684" s="146" t="s">
        <v>1695</v>
      </c>
      <c r="D684" s="147">
        <v>25</v>
      </c>
      <c r="E684" s="147">
        <v>2</v>
      </c>
    </row>
    <row r="685" spans="1:5">
      <c r="A685" s="87" t="str">
        <f t="shared" si="10"/>
        <v>7698_3</v>
      </c>
      <c r="B685" s="146" t="s">
        <v>1424</v>
      </c>
      <c r="C685" s="146" t="s">
        <v>1697</v>
      </c>
      <c r="D685" s="147">
        <v>9</v>
      </c>
      <c r="E685" s="147">
        <v>3</v>
      </c>
    </row>
    <row r="686" spans="1:5">
      <c r="A686" s="87" t="str">
        <f t="shared" si="10"/>
        <v>7699_1</v>
      </c>
      <c r="B686" s="146" t="s">
        <v>1425</v>
      </c>
      <c r="C686" s="146" t="s">
        <v>1694</v>
      </c>
      <c r="D686" s="147">
        <v>31</v>
      </c>
      <c r="E686" s="147">
        <v>1</v>
      </c>
    </row>
    <row r="687" spans="1:5">
      <c r="A687" s="87" t="str">
        <f t="shared" si="10"/>
        <v>7699_2</v>
      </c>
      <c r="B687" s="146" t="s">
        <v>1425</v>
      </c>
      <c r="C687" s="146" t="s">
        <v>1695</v>
      </c>
      <c r="D687" s="147">
        <v>17</v>
      </c>
      <c r="E687" s="147">
        <v>2</v>
      </c>
    </row>
    <row r="688" spans="1:5">
      <c r="A688" s="87" t="str">
        <f t="shared" si="10"/>
        <v>7699_3</v>
      </c>
      <c r="B688" s="146" t="s">
        <v>1425</v>
      </c>
      <c r="C688" s="146" t="s">
        <v>1696</v>
      </c>
      <c r="D688" s="147">
        <v>8</v>
      </c>
      <c r="E688" s="147">
        <v>3</v>
      </c>
    </row>
    <row r="689" spans="1:5">
      <c r="A689" s="87" t="str">
        <f t="shared" si="10"/>
        <v>_1</v>
      </c>
      <c r="B689" s="146"/>
      <c r="C689" s="146" t="s">
        <v>1694</v>
      </c>
      <c r="D689" s="147">
        <v>728</v>
      </c>
      <c r="E689" s="147">
        <v>1</v>
      </c>
    </row>
    <row r="690" spans="1:5">
      <c r="A690" s="87" t="str">
        <f t="shared" si="10"/>
        <v>_2</v>
      </c>
      <c r="B690" s="146"/>
      <c r="C690" s="146" t="s">
        <v>1695</v>
      </c>
      <c r="D690" s="147">
        <v>651</v>
      </c>
      <c r="E690" s="147">
        <v>2</v>
      </c>
    </row>
    <row r="691" spans="1:5">
      <c r="A691" s="87" t="str">
        <f t="shared" si="10"/>
        <v>_3</v>
      </c>
      <c r="B691" s="146"/>
      <c r="C691" s="146" t="s">
        <v>1696</v>
      </c>
      <c r="D691" s="147">
        <v>258</v>
      </c>
      <c r="E691" s="147">
        <v>3</v>
      </c>
    </row>
    <row r="692" spans="1:5">
      <c r="A692" s="87" t="str">
        <f t="shared" si="10"/>
        <v>14_1</v>
      </c>
      <c r="B692" s="146" t="s">
        <v>1530</v>
      </c>
      <c r="C692" s="146" t="s">
        <v>1694</v>
      </c>
      <c r="D692" s="147">
        <v>401</v>
      </c>
      <c r="E692" s="147">
        <v>1</v>
      </c>
    </row>
    <row r="693" spans="1:5">
      <c r="A693" s="87" t="str">
        <f t="shared" si="10"/>
        <v>14_2</v>
      </c>
      <c r="B693" s="146" t="s">
        <v>1530</v>
      </c>
      <c r="C693" s="146" t="s">
        <v>1695</v>
      </c>
      <c r="D693" s="147">
        <v>162</v>
      </c>
      <c r="E693" s="147">
        <v>2</v>
      </c>
    </row>
    <row r="694" spans="1:5">
      <c r="A694" s="87" t="str">
        <f t="shared" si="10"/>
        <v>14_3</v>
      </c>
      <c r="B694" s="146" t="s">
        <v>1530</v>
      </c>
      <c r="C694" s="146" t="s">
        <v>1697</v>
      </c>
      <c r="D694" s="147">
        <v>72</v>
      </c>
      <c r="E694" s="147">
        <v>3</v>
      </c>
    </row>
    <row r="695" spans="1:5">
      <c r="A695" s="87" t="str">
        <f t="shared" si="10"/>
        <v>27_1</v>
      </c>
      <c r="B695" s="146" t="s">
        <v>1531</v>
      </c>
      <c r="C695" s="146" t="s">
        <v>1694</v>
      </c>
      <c r="D695" s="147">
        <v>191</v>
      </c>
      <c r="E695" s="147">
        <v>1</v>
      </c>
    </row>
    <row r="696" spans="1:5">
      <c r="A696" s="87" t="str">
        <f t="shared" si="10"/>
        <v>27_2</v>
      </c>
      <c r="B696" s="146" t="s">
        <v>1531</v>
      </c>
      <c r="C696" s="146" t="s">
        <v>1695</v>
      </c>
      <c r="D696" s="147">
        <v>163</v>
      </c>
      <c r="E696" s="147">
        <v>2</v>
      </c>
    </row>
    <row r="697" spans="1:5">
      <c r="A697" s="87" t="str">
        <f t="shared" si="10"/>
        <v>27_3</v>
      </c>
      <c r="B697" s="146" t="s">
        <v>1531</v>
      </c>
      <c r="C697" s="146" t="s">
        <v>1696</v>
      </c>
      <c r="D697" s="147">
        <v>58</v>
      </c>
      <c r="E697" s="147">
        <v>3</v>
      </c>
    </row>
    <row r="698" spans="1:5">
      <c r="A698" s="87" t="str">
        <f t="shared" si="10"/>
        <v>50_1</v>
      </c>
      <c r="B698" s="146" t="s">
        <v>1532</v>
      </c>
      <c r="C698" s="146" t="s">
        <v>1694</v>
      </c>
      <c r="D698" s="147">
        <v>133</v>
      </c>
      <c r="E698" s="147">
        <v>1</v>
      </c>
    </row>
    <row r="699" spans="1:5">
      <c r="A699" s="87" t="str">
        <f t="shared" si="10"/>
        <v>50_2</v>
      </c>
      <c r="B699" s="146" t="s">
        <v>1532</v>
      </c>
      <c r="C699" s="146" t="s">
        <v>1695</v>
      </c>
      <c r="D699" s="147">
        <v>73</v>
      </c>
      <c r="E699" s="147">
        <v>2</v>
      </c>
    </row>
    <row r="700" spans="1:5">
      <c r="A700" s="87" t="str">
        <f t="shared" si="10"/>
        <v>50_3</v>
      </c>
      <c r="B700" s="146" t="s">
        <v>1532</v>
      </c>
      <c r="C700" s="146" t="s">
        <v>1697</v>
      </c>
      <c r="D700" s="147">
        <v>33</v>
      </c>
      <c r="E700" s="147">
        <v>3</v>
      </c>
    </row>
    <row r="701" spans="1:5">
      <c r="A701" s="87" t="str">
        <f t="shared" si="10"/>
        <v>61_1</v>
      </c>
      <c r="B701" s="146" t="s">
        <v>1533</v>
      </c>
      <c r="C701" s="146" t="s">
        <v>1694</v>
      </c>
      <c r="D701" s="147">
        <v>133</v>
      </c>
      <c r="E701" s="147">
        <v>1</v>
      </c>
    </row>
    <row r="702" spans="1:5">
      <c r="A702" s="87" t="str">
        <f t="shared" si="10"/>
        <v>61_2</v>
      </c>
      <c r="B702" s="146" t="s">
        <v>1533</v>
      </c>
      <c r="C702" s="146" t="s">
        <v>1695</v>
      </c>
      <c r="D702" s="147">
        <v>60</v>
      </c>
      <c r="E702" s="147">
        <v>2</v>
      </c>
    </row>
    <row r="703" spans="1:5">
      <c r="A703" s="87" t="str">
        <f t="shared" si="10"/>
        <v>61_3</v>
      </c>
      <c r="B703" s="146" t="s">
        <v>1533</v>
      </c>
      <c r="C703" s="146" t="s">
        <v>1697</v>
      </c>
      <c r="D703" s="147">
        <v>31</v>
      </c>
      <c r="E703" s="147">
        <v>3</v>
      </c>
    </row>
    <row r="704" spans="1:5">
      <c r="A704" s="87" t="str">
        <f t="shared" si="10"/>
        <v>76_1</v>
      </c>
      <c r="B704" s="146" t="s">
        <v>1534</v>
      </c>
      <c r="C704" s="146" t="s">
        <v>1694</v>
      </c>
      <c r="D704" s="147">
        <v>779</v>
      </c>
      <c r="E704" s="147">
        <v>1</v>
      </c>
    </row>
    <row r="705" spans="1:5">
      <c r="A705" s="87" t="str">
        <f t="shared" si="10"/>
        <v>76_2</v>
      </c>
      <c r="B705" s="146" t="s">
        <v>1534</v>
      </c>
      <c r="C705" s="146" t="s">
        <v>1695</v>
      </c>
      <c r="D705" s="147">
        <v>560</v>
      </c>
      <c r="E705" s="147">
        <v>2</v>
      </c>
    </row>
    <row r="706" spans="1:5">
      <c r="A706" s="87" t="str">
        <f t="shared" si="10"/>
        <v>76_3</v>
      </c>
      <c r="B706" s="146" t="s">
        <v>1534</v>
      </c>
      <c r="C706" s="146" t="s">
        <v>1697</v>
      </c>
      <c r="D706" s="147">
        <v>218</v>
      </c>
      <c r="E706" s="147">
        <v>3</v>
      </c>
    </row>
    <row r="707" spans="1:5">
      <c r="A707" s="87" t="str">
        <f t="shared" ref="A707:A712" si="11">B707&amp;"_"&amp;E707</f>
        <v>_1</v>
      </c>
      <c r="B707" s="146"/>
      <c r="C707" s="146" t="s">
        <v>1694</v>
      </c>
      <c r="D707" s="147">
        <v>728</v>
      </c>
      <c r="E707" s="147">
        <v>1</v>
      </c>
    </row>
    <row r="708" spans="1:5">
      <c r="A708" s="87" t="str">
        <f t="shared" si="11"/>
        <v>_2</v>
      </c>
      <c r="B708" s="146"/>
      <c r="C708" s="146" t="s">
        <v>1695</v>
      </c>
      <c r="D708" s="147">
        <v>651</v>
      </c>
      <c r="E708" s="147">
        <v>2</v>
      </c>
    </row>
    <row r="709" spans="1:5">
      <c r="A709" s="87" t="str">
        <f t="shared" si="11"/>
        <v>_3</v>
      </c>
      <c r="B709" s="146"/>
      <c r="C709" s="146" t="s">
        <v>1696</v>
      </c>
      <c r="D709" s="147">
        <v>258</v>
      </c>
      <c r="E709" s="147">
        <v>3</v>
      </c>
    </row>
    <row r="710" spans="1:5">
      <c r="A710" s="87" t="str">
        <f t="shared" si="11"/>
        <v>28_1</v>
      </c>
      <c r="B710" s="146" t="s">
        <v>1535</v>
      </c>
      <c r="C710" s="146" t="s">
        <v>1694</v>
      </c>
      <c r="D710" s="147">
        <v>1637</v>
      </c>
      <c r="E710" s="147">
        <v>1</v>
      </c>
    </row>
    <row r="711" spans="1:5">
      <c r="A711" s="87" t="str">
        <f t="shared" si="11"/>
        <v>28_2</v>
      </c>
      <c r="B711" s="146" t="s">
        <v>1535</v>
      </c>
      <c r="C711" s="146" t="s">
        <v>1695</v>
      </c>
      <c r="D711" s="147">
        <v>1018</v>
      </c>
      <c r="E711" s="147">
        <v>2</v>
      </c>
    </row>
    <row r="712" spans="1:5">
      <c r="A712" s="87" t="str">
        <f t="shared" si="11"/>
        <v>28_3</v>
      </c>
      <c r="B712" s="146" t="s">
        <v>1535</v>
      </c>
      <c r="C712" s="146" t="s">
        <v>1697</v>
      </c>
      <c r="D712" s="147">
        <v>411</v>
      </c>
      <c r="E712" s="147">
        <v>3</v>
      </c>
    </row>
    <row r="713" spans="1:5">
      <c r="B713" s="121"/>
      <c r="C713" s="121"/>
      <c r="D713" s="122"/>
      <c r="E713" s="122"/>
    </row>
    <row r="714" spans="1:5">
      <c r="B714" s="121"/>
      <c r="C714" s="121"/>
      <c r="D714" s="122"/>
      <c r="E714" s="122"/>
    </row>
    <row r="715" spans="1:5">
      <c r="B715" s="121"/>
      <c r="C715" s="121"/>
      <c r="D715" s="122"/>
      <c r="E715" s="122"/>
    </row>
    <row r="716" spans="1:5">
      <c r="B716" s="121"/>
      <c r="C716" s="121"/>
      <c r="D716" s="122"/>
      <c r="E716" s="122"/>
    </row>
    <row r="717" spans="1:5">
      <c r="B717" s="121"/>
      <c r="C717" s="121"/>
      <c r="D717" s="122"/>
      <c r="E717" s="122"/>
    </row>
    <row r="718" spans="1:5">
      <c r="B718" s="121"/>
      <c r="C718" s="121"/>
      <c r="D718" s="122"/>
      <c r="E718" s="122"/>
    </row>
    <row r="719" spans="1:5">
      <c r="B719" s="121"/>
      <c r="C719" s="121"/>
      <c r="D719" s="122"/>
      <c r="E719" s="122"/>
    </row>
    <row r="720" spans="1:5">
      <c r="B720" s="121"/>
      <c r="C720" s="121"/>
      <c r="D720" s="122"/>
      <c r="E720" s="122"/>
    </row>
    <row r="721" spans="2:5">
      <c r="B721" s="121"/>
      <c r="C721" s="121"/>
      <c r="D721" s="122"/>
      <c r="E721" s="122"/>
    </row>
    <row r="722" spans="2:5">
      <c r="B722" s="121"/>
      <c r="C722" s="121"/>
      <c r="D722" s="122"/>
      <c r="E722" s="122"/>
    </row>
    <row r="723" spans="2:5">
      <c r="B723" s="121"/>
      <c r="C723" s="121"/>
      <c r="D723" s="122"/>
      <c r="E723" s="122"/>
    </row>
    <row r="724" spans="2:5">
      <c r="B724" s="121"/>
      <c r="C724" s="121"/>
      <c r="D724" s="122"/>
      <c r="E724" s="122"/>
    </row>
    <row r="725" spans="2:5">
      <c r="B725" s="121"/>
      <c r="C725" s="121"/>
      <c r="D725" s="122"/>
      <c r="E725" s="122"/>
    </row>
    <row r="726" spans="2:5">
      <c r="B726" s="121"/>
      <c r="C726" s="121"/>
      <c r="D726" s="122"/>
      <c r="E726" s="122"/>
    </row>
    <row r="727" spans="2:5">
      <c r="B727" s="121"/>
      <c r="C727" s="121"/>
      <c r="D727" s="122"/>
      <c r="E727" s="122"/>
    </row>
    <row r="728" spans="2:5">
      <c r="B728" s="121"/>
      <c r="C728" s="121"/>
      <c r="D728" s="122"/>
      <c r="E728" s="122"/>
    </row>
    <row r="729" spans="2:5">
      <c r="B729" s="121"/>
      <c r="C729" s="121"/>
      <c r="D729" s="122"/>
      <c r="E729" s="122"/>
    </row>
    <row r="730" spans="2:5">
      <c r="B730" s="121"/>
      <c r="C730" s="121"/>
      <c r="D730" s="122"/>
      <c r="E730" s="122"/>
    </row>
    <row r="731" spans="2:5">
      <c r="B731" s="121"/>
      <c r="C731" s="121"/>
      <c r="D731" s="122"/>
      <c r="E731" s="122"/>
    </row>
    <row r="732" spans="2:5">
      <c r="B732" s="121"/>
      <c r="C732" s="121"/>
      <c r="D732" s="122"/>
      <c r="E732" s="12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E248"/>
  <sheetViews>
    <sheetView workbookViewId="0">
      <pane ySplit="1" topLeftCell="A230" activePane="bottomLeft" state="frozen"/>
      <selection activeCell="D4" sqref="D4:H4"/>
      <selection pane="bottomLeft" activeCell="D4" sqref="D4:H4"/>
    </sheetView>
  </sheetViews>
  <sheetFormatPr baseColWidth="10" defaultRowHeight="12.75"/>
  <sheetData>
    <row r="1" spans="1:5">
      <c r="A1" s="125" t="s">
        <v>1432</v>
      </c>
      <c r="B1" s="125" t="s">
        <v>1215</v>
      </c>
      <c r="C1" s="125" t="s">
        <v>1558</v>
      </c>
      <c r="D1" s="125" t="s">
        <v>1559</v>
      </c>
      <c r="E1" s="125" t="s">
        <v>1560</v>
      </c>
    </row>
    <row r="2" spans="1:5">
      <c r="A2" s="148" t="s">
        <v>1433</v>
      </c>
      <c r="B2" s="149">
        <v>169</v>
      </c>
      <c r="C2" s="149">
        <v>50</v>
      </c>
      <c r="D2" s="149">
        <v>68</v>
      </c>
      <c r="E2" s="149">
        <v>42</v>
      </c>
    </row>
    <row r="3" spans="1:5">
      <c r="A3" s="148" t="s">
        <v>1434</v>
      </c>
      <c r="B3" s="149">
        <v>1904</v>
      </c>
      <c r="C3" s="149">
        <v>753</v>
      </c>
      <c r="D3" s="149">
        <v>549</v>
      </c>
      <c r="E3" s="149">
        <v>486</v>
      </c>
    </row>
    <row r="4" spans="1:5">
      <c r="A4" s="148" t="s">
        <v>1435</v>
      </c>
      <c r="B4" s="149">
        <v>7</v>
      </c>
      <c r="C4" s="149">
        <v>2</v>
      </c>
      <c r="D4" s="149">
        <v>3</v>
      </c>
      <c r="E4" s="149">
        <v>2</v>
      </c>
    </row>
    <row r="5" spans="1:5">
      <c r="A5" s="148" t="s">
        <v>1436</v>
      </c>
      <c r="B5" s="149">
        <v>25</v>
      </c>
      <c r="C5" s="149">
        <v>8</v>
      </c>
      <c r="D5" s="149">
        <v>12</v>
      </c>
      <c r="E5" s="149">
        <v>1</v>
      </c>
    </row>
    <row r="6" spans="1:5">
      <c r="A6" s="148" t="s">
        <v>1437</v>
      </c>
      <c r="B6" s="149">
        <v>292</v>
      </c>
      <c r="C6" s="149">
        <v>101</v>
      </c>
      <c r="D6" s="149">
        <v>103</v>
      </c>
      <c r="E6" s="149">
        <v>69</v>
      </c>
    </row>
    <row r="7" spans="1:5">
      <c r="A7" s="148" t="s">
        <v>1438</v>
      </c>
      <c r="B7" s="149">
        <v>143</v>
      </c>
      <c r="C7" s="149">
        <v>36</v>
      </c>
      <c r="D7" s="149">
        <v>48</v>
      </c>
      <c r="E7" s="149">
        <v>48</v>
      </c>
    </row>
    <row r="8" spans="1:5">
      <c r="A8" s="148" t="s">
        <v>1439</v>
      </c>
      <c r="B8" s="149">
        <v>33</v>
      </c>
      <c r="C8" s="149">
        <v>9</v>
      </c>
      <c r="D8" s="149">
        <v>17</v>
      </c>
      <c r="E8" s="149">
        <v>6</v>
      </c>
    </row>
    <row r="9" spans="1:5">
      <c r="A9" s="148" t="s">
        <v>1440</v>
      </c>
      <c r="B9" s="149">
        <v>395</v>
      </c>
      <c r="C9" s="149">
        <v>150</v>
      </c>
      <c r="D9" s="149">
        <v>128</v>
      </c>
      <c r="E9" s="149">
        <v>95</v>
      </c>
    </row>
    <row r="10" spans="1:5">
      <c r="A10" s="148" t="s">
        <v>1441</v>
      </c>
      <c r="B10" s="149">
        <v>81</v>
      </c>
      <c r="C10" s="149">
        <v>28</v>
      </c>
      <c r="D10" s="149">
        <v>28</v>
      </c>
      <c r="E10" s="149">
        <v>15</v>
      </c>
    </row>
    <row r="11" spans="1:5">
      <c r="A11" s="148" t="s">
        <v>1442</v>
      </c>
      <c r="B11" s="149">
        <v>34</v>
      </c>
      <c r="C11" s="149">
        <v>13</v>
      </c>
      <c r="D11" s="149">
        <v>9</v>
      </c>
      <c r="E11" s="149">
        <v>8</v>
      </c>
    </row>
    <row r="12" spans="1:5">
      <c r="A12" s="148" t="s">
        <v>1443</v>
      </c>
      <c r="B12" s="149">
        <v>16</v>
      </c>
      <c r="C12" s="149">
        <v>7</v>
      </c>
      <c r="D12" s="149">
        <v>7</v>
      </c>
      <c r="E12" s="149">
        <v>1</v>
      </c>
    </row>
    <row r="13" spans="1:5">
      <c r="A13" s="148" t="s">
        <v>1444</v>
      </c>
      <c r="B13" s="149">
        <v>45</v>
      </c>
      <c r="C13" s="149">
        <v>14</v>
      </c>
      <c r="D13" s="149">
        <v>22</v>
      </c>
      <c r="E13" s="149">
        <v>7</v>
      </c>
    </row>
    <row r="14" spans="1:5">
      <c r="A14" s="148" t="s">
        <v>1445</v>
      </c>
      <c r="B14" s="149">
        <v>18</v>
      </c>
      <c r="C14" s="149">
        <v>7</v>
      </c>
      <c r="D14" s="149">
        <v>5</v>
      </c>
      <c r="E14" s="149">
        <v>5</v>
      </c>
    </row>
    <row r="15" spans="1:5">
      <c r="A15" s="148" t="s">
        <v>1446</v>
      </c>
      <c r="B15" s="149">
        <v>910</v>
      </c>
      <c r="C15" s="149">
        <v>329</v>
      </c>
      <c r="D15" s="149">
        <v>282</v>
      </c>
      <c r="E15" s="149">
        <v>228</v>
      </c>
    </row>
    <row r="16" spans="1:5">
      <c r="A16" s="148" t="s">
        <v>1447</v>
      </c>
      <c r="B16" s="149">
        <v>109</v>
      </c>
      <c r="C16" s="149">
        <v>33</v>
      </c>
      <c r="D16" s="149">
        <v>44</v>
      </c>
      <c r="E16" s="149">
        <v>24</v>
      </c>
    </row>
    <row r="17" spans="1:5">
      <c r="A17" s="148" t="s">
        <v>1448</v>
      </c>
      <c r="B17" s="149">
        <v>35</v>
      </c>
      <c r="C17" s="149">
        <v>12</v>
      </c>
      <c r="D17" s="149">
        <v>9</v>
      </c>
      <c r="E17" s="149">
        <v>8</v>
      </c>
    </row>
    <row r="18" spans="1:5">
      <c r="A18" s="148" t="s">
        <v>1449</v>
      </c>
      <c r="B18" s="149">
        <v>153</v>
      </c>
      <c r="C18" s="149">
        <v>54</v>
      </c>
      <c r="D18" s="149">
        <v>48</v>
      </c>
      <c r="E18" s="149">
        <v>44</v>
      </c>
    </row>
    <row r="19" spans="1:5">
      <c r="A19" s="148" t="s">
        <v>1450</v>
      </c>
      <c r="B19" s="149">
        <v>31</v>
      </c>
      <c r="C19" s="149">
        <v>12</v>
      </c>
      <c r="D19" s="149">
        <v>7</v>
      </c>
      <c r="E19" s="149">
        <v>7</v>
      </c>
    </row>
    <row r="20" spans="1:5">
      <c r="A20" s="148" t="s">
        <v>1451</v>
      </c>
      <c r="B20" s="149">
        <v>129</v>
      </c>
      <c r="C20" s="149">
        <v>43</v>
      </c>
      <c r="D20" s="149">
        <v>51</v>
      </c>
      <c r="E20" s="149">
        <v>30</v>
      </c>
    </row>
    <row r="21" spans="1:5">
      <c r="A21" s="148" t="s">
        <v>1452</v>
      </c>
      <c r="B21" s="149">
        <v>98</v>
      </c>
      <c r="C21" s="149">
        <v>41</v>
      </c>
      <c r="D21" s="149">
        <v>23</v>
      </c>
      <c r="E21" s="149">
        <v>24</v>
      </c>
    </row>
    <row r="22" spans="1:5">
      <c r="A22" s="148" t="s">
        <v>1453</v>
      </c>
      <c r="B22" s="149">
        <v>29</v>
      </c>
      <c r="C22" s="149">
        <v>14</v>
      </c>
      <c r="D22" s="149">
        <v>9</v>
      </c>
      <c r="E22" s="149">
        <v>5</v>
      </c>
    </row>
    <row r="23" spans="1:5">
      <c r="A23" s="148" t="s">
        <v>1454</v>
      </c>
      <c r="B23" s="149">
        <v>23</v>
      </c>
      <c r="C23" s="149">
        <v>8</v>
      </c>
      <c r="D23" s="149">
        <v>3</v>
      </c>
      <c r="E23" s="149">
        <v>10</v>
      </c>
    </row>
    <row r="24" spans="1:5">
      <c r="A24" s="148" t="s">
        <v>1455</v>
      </c>
      <c r="B24" s="149">
        <v>42</v>
      </c>
      <c r="C24" s="149">
        <v>20</v>
      </c>
      <c r="D24" s="149">
        <v>11</v>
      </c>
      <c r="E24" s="149">
        <v>10</v>
      </c>
    </row>
    <row r="25" spans="1:5">
      <c r="A25" s="148" t="s">
        <v>1456</v>
      </c>
      <c r="B25" s="149">
        <v>58</v>
      </c>
      <c r="C25" s="149">
        <v>22</v>
      </c>
      <c r="D25" s="149">
        <v>20</v>
      </c>
      <c r="E25" s="149">
        <v>13</v>
      </c>
    </row>
    <row r="26" spans="1:5">
      <c r="A26" s="148" t="s">
        <v>1457</v>
      </c>
      <c r="B26" s="149">
        <v>81</v>
      </c>
      <c r="C26" s="149">
        <v>28</v>
      </c>
      <c r="D26" s="149">
        <v>22</v>
      </c>
      <c r="E26" s="149">
        <v>24</v>
      </c>
    </row>
    <row r="27" spans="1:5">
      <c r="A27" s="148" t="s">
        <v>1458</v>
      </c>
      <c r="B27" s="149">
        <v>37</v>
      </c>
      <c r="C27" s="149">
        <v>11</v>
      </c>
      <c r="D27" s="149">
        <v>15</v>
      </c>
      <c r="E27" s="149">
        <v>9</v>
      </c>
    </row>
    <row r="28" spans="1:5">
      <c r="A28" s="148" t="s">
        <v>1459</v>
      </c>
      <c r="B28" s="149">
        <v>338</v>
      </c>
      <c r="C28" s="149">
        <v>110</v>
      </c>
      <c r="D28" s="149">
        <v>122</v>
      </c>
      <c r="E28" s="149">
        <v>83</v>
      </c>
    </row>
    <row r="29" spans="1:5">
      <c r="A29" s="148" t="s">
        <v>1460</v>
      </c>
      <c r="B29" s="149">
        <v>10</v>
      </c>
      <c r="C29" s="149">
        <v>2</v>
      </c>
      <c r="D29" s="149">
        <v>3</v>
      </c>
      <c r="E29" s="149">
        <v>5</v>
      </c>
    </row>
    <row r="30" spans="1:5">
      <c r="A30" s="148" t="s">
        <v>1461</v>
      </c>
      <c r="B30" s="149">
        <v>8</v>
      </c>
      <c r="C30" s="149">
        <v>3</v>
      </c>
      <c r="D30" s="149">
        <v>1</v>
      </c>
      <c r="E30" s="149">
        <v>2</v>
      </c>
    </row>
    <row r="31" spans="1:5">
      <c r="A31" s="148" t="s">
        <v>1462</v>
      </c>
      <c r="B31" s="149">
        <v>86</v>
      </c>
      <c r="C31" s="149">
        <v>27</v>
      </c>
      <c r="D31" s="149">
        <v>29</v>
      </c>
      <c r="E31" s="149">
        <v>21</v>
      </c>
    </row>
    <row r="32" spans="1:5">
      <c r="A32" s="148" t="s">
        <v>1463</v>
      </c>
      <c r="B32" s="149">
        <v>65</v>
      </c>
      <c r="C32" s="149">
        <v>29</v>
      </c>
      <c r="D32" s="149">
        <v>20</v>
      </c>
      <c r="E32" s="149">
        <v>10</v>
      </c>
    </row>
    <row r="33" spans="1:5">
      <c r="A33" s="148" t="s">
        <v>1464</v>
      </c>
      <c r="B33" s="149">
        <v>23</v>
      </c>
      <c r="C33" s="149">
        <v>6</v>
      </c>
      <c r="D33" s="149">
        <v>9</v>
      </c>
      <c r="E33" s="149">
        <v>8</v>
      </c>
    </row>
    <row r="34" spans="1:5">
      <c r="A34" s="148" t="s">
        <v>1465</v>
      </c>
      <c r="B34" s="149">
        <v>116</v>
      </c>
      <c r="C34" s="149">
        <v>26</v>
      </c>
      <c r="D34" s="149">
        <v>60</v>
      </c>
      <c r="E34" s="149">
        <v>26</v>
      </c>
    </row>
    <row r="35" spans="1:5">
      <c r="A35" s="148" t="s">
        <v>1466</v>
      </c>
      <c r="B35" s="149">
        <v>15</v>
      </c>
      <c r="C35" s="149">
        <v>7</v>
      </c>
      <c r="D35" s="149">
        <v>3</v>
      </c>
      <c r="E35" s="149">
        <v>4</v>
      </c>
    </row>
    <row r="36" spans="1:5">
      <c r="A36" s="148" t="s">
        <v>1467</v>
      </c>
      <c r="B36" s="149">
        <v>126</v>
      </c>
      <c r="C36" s="149">
        <v>54</v>
      </c>
      <c r="D36" s="149">
        <v>35</v>
      </c>
      <c r="E36" s="149">
        <v>29</v>
      </c>
    </row>
    <row r="37" spans="1:5">
      <c r="A37" s="148" t="s">
        <v>1468</v>
      </c>
      <c r="B37" s="149">
        <v>52</v>
      </c>
      <c r="C37" s="149">
        <v>19</v>
      </c>
      <c r="D37" s="149">
        <v>21</v>
      </c>
      <c r="E37" s="149">
        <v>9</v>
      </c>
    </row>
    <row r="38" spans="1:5">
      <c r="A38" s="148" t="s">
        <v>1469</v>
      </c>
      <c r="B38" s="149">
        <v>10</v>
      </c>
      <c r="C38" s="149">
        <v>3</v>
      </c>
      <c r="D38" s="149">
        <v>5</v>
      </c>
      <c r="E38" s="149">
        <v>1</v>
      </c>
    </row>
    <row r="39" spans="1:5">
      <c r="A39" s="148" t="s">
        <v>1470</v>
      </c>
      <c r="B39" s="149">
        <v>41</v>
      </c>
      <c r="C39" s="149">
        <v>13</v>
      </c>
      <c r="D39" s="149">
        <v>15</v>
      </c>
      <c r="E39" s="149">
        <v>9</v>
      </c>
    </row>
    <row r="40" spans="1:5">
      <c r="A40" s="148" t="s">
        <v>1471</v>
      </c>
      <c r="B40" s="149">
        <v>174</v>
      </c>
      <c r="C40" s="149">
        <v>61</v>
      </c>
      <c r="D40" s="149">
        <v>68</v>
      </c>
      <c r="E40" s="149">
        <v>37</v>
      </c>
    </row>
    <row r="41" spans="1:5">
      <c r="A41" s="148" t="s">
        <v>1472</v>
      </c>
      <c r="B41" s="149">
        <v>44</v>
      </c>
      <c r="C41" s="149">
        <v>11</v>
      </c>
      <c r="D41" s="149">
        <v>15</v>
      </c>
      <c r="E41" s="149">
        <v>14</v>
      </c>
    </row>
    <row r="42" spans="1:5">
      <c r="A42" s="148" t="s">
        <v>1473</v>
      </c>
      <c r="B42" s="149">
        <v>70</v>
      </c>
      <c r="C42" s="149">
        <v>28</v>
      </c>
      <c r="D42" s="149">
        <v>23</v>
      </c>
      <c r="E42" s="149">
        <v>12</v>
      </c>
    </row>
    <row r="43" spans="1:5">
      <c r="A43" s="148" t="s">
        <v>1474</v>
      </c>
      <c r="B43" s="149">
        <v>111</v>
      </c>
      <c r="C43" s="149">
        <v>48</v>
      </c>
      <c r="D43" s="149">
        <v>34</v>
      </c>
      <c r="E43" s="149">
        <v>16</v>
      </c>
    </row>
    <row r="44" spans="1:5">
      <c r="A44" s="148" t="s">
        <v>1475</v>
      </c>
      <c r="B44" s="149">
        <v>40</v>
      </c>
      <c r="C44" s="149">
        <v>15</v>
      </c>
      <c r="D44" s="149">
        <v>13</v>
      </c>
      <c r="E44" s="149">
        <v>9</v>
      </c>
    </row>
    <row r="45" spans="1:5">
      <c r="A45" s="148" t="s">
        <v>1476</v>
      </c>
      <c r="B45" s="149">
        <v>33</v>
      </c>
      <c r="C45" s="149">
        <v>10</v>
      </c>
      <c r="D45" s="149">
        <v>14</v>
      </c>
      <c r="E45" s="149">
        <v>5</v>
      </c>
    </row>
    <row r="46" spans="1:5">
      <c r="A46" s="148" t="s">
        <v>1477</v>
      </c>
      <c r="B46" s="149">
        <v>56</v>
      </c>
      <c r="C46" s="149">
        <v>18</v>
      </c>
      <c r="D46" s="149">
        <v>24</v>
      </c>
      <c r="E46" s="149">
        <v>12</v>
      </c>
    </row>
    <row r="47" spans="1:5">
      <c r="A47" s="148" t="s">
        <v>1478</v>
      </c>
      <c r="B47" s="149">
        <v>43</v>
      </c>
      <c r="C47" s="149">
        <v>10</v>
      </c>
      <c r="D47" s="149">
        <v>16</v>
      </c>
      <c r="E47" s="149">
        <v>13</v>
      </c>
    </row>
    <row r="48" spans="1:5">
      <c r="A48" s="148" t="s">
        <v>1479</v>
      </c>
      <c r="B48" s="149">
        <v>47</v>
      </c>
      <c r="C48" s="149">
        <v>17</v>
      </c>
      <c r="D48" s="149">
        <v>17</v>
      </c>
      <c r="E48" s="149">
        <v>10</v>
      </c>
    </row>
    <row r="49" spans="1:5">
      <c r="A49" s="148" t="s">
        <v>1480</v>
      </c>
      <c r="B49" s="149">
        <v>325</v>
      </c>
      <c r="C49" s="149">
        <v>122</v>
      </c>
      <c r="D49" s="149">
        <v>87</v>
      </c>
      <c r="E49" s="149">
        <v>90</v>
      </c>
    </row>
    <row r="50" spans="1:5">
      <c r="A50" s="148" t="s">
        <v>1481</v>
      </c>
      <c r="B50" s="149">
        <v>22</v>
      </c>
      <c r="C50" s="149">
        <v>6</v>
      </c>
      <c r="D50" s="149">
        <v>7</v>
      </c>
      <c r="E50" s="149">
        <v>8</v>
      </c>
    </row>
    <row r="51" spans="1:5">
      <c r="A51" s="148" t="s">
        <v>1482</v>
      </c>
      <c r="B51" s="149">
        <v>31</v>
      </c>
      <c r="C51" s="149">
        <v>8</v>
      </c>
      <c r="D51" s="149">
        <v>8</v>
      </c>
      <c r="E51" s="149">
        <v>8</v>
      </c>
    </row>
    <row r="52" spans="1:5">
      <c r="A52" s="148" t="s">
        <v>1483</v>
      </c>
      <c r="B52" s="149">
        <v>9</v>
      </c>
      <c r="C52" s="149">
        <v>1</v>
      </c>
      <c r="D52" s="149">
        <v>1</v>
      </c>
      <c r="E52" s="149">
        <v>2</v>
      </c>
    </row>
    <row r="53" spans="1:5">
      <c r="A53" s="148" t="s">
        <v>1484</v>
      </c>
      <c r="B53" s="149">
        <v>97</v>
      </c>
      <c r="C53" s="149">
        <v>26</v>
      </c>
      <c r="D53" s="149">
        <v>41</v>
      </c>
      <c r="E53" s="149">
        <v>25</v>
      </c>
    </row>
    <row r="54" spans="1:5">
      <c r="A54" s="148" t="s">
        <v>1485</v>
      </c>
      <c r="B54" s="149">
        <v>225</v>
      </c>
      <c r="C54" s="149">
        <v>81</v>
      </c>
      <c r="D54" s="149">
        <v>59</v>
      </c>
      <c r="E54" s="149">
        <v>71</v>
      </c>
    </row>
    <row r="55" spans="1:5">
      <c r="A55" s="148" t="s">
        <v>1537</v>
      </c>
      <c r="B55" s="149">
        <v>65</v>
      </c>
      <c r="C55" s="149">
        <v>17</v>
      </c>
      <c r="D55" s="149">
        <v>25</v>
      </c>
      <c r="E55" s="149">
        <v>17</v>
      </c>
    </row>
    <row r="56" spans="1:5">
      <c r="A56" s="148" t="s">
        <v>1486</v>
      </c>
      <c r="B56" s="149">
        <v>1027</v>
      </c>
      <c r="C56" s="149">
        <v>364</v>
      </c>
      <c r="D56" s="149">
        <v>299</v>
      </c>
      <c r="E56" s="149">
        <v>282</v>
      </c>
    </row>
    <row r="57" spans="1:5">
      <c r="A57" s="148" t="s">
        <v>1487</v>
      </c>
      <c r="B57" s="149">
        <v>60</v>
      </c>
      <c r="C57" s="149">
        <v>17</v>
      </c>
      <c r="D57" s="149">
        <v>26</v>
      </c>
      <c r="E57" s="149">
        <v>12</v>
      </c>
    </row>
    <row r="58" spans="1:5">
      <c r="A58" s="148" t="s">
        <v>1488</v>
      </c>
      <c r="B58" s="149">
        <v>69</v>
      </c>
      <c r="C58" s="149">
        <v>27</v>
      </c>
      <c r="D58" s="149">
        <v>22</v>
      </c>
      <c r="E58" s="149">
        <v>18</v>
      </c>
    </row>
    <row r="59" spans="1:5">
      <c r="A59" s="148" t="s">
        <v>1489</v>
      </c>
      <c r="B59" s="149">
        <v>58</v>
      </c>
      <c r="C59" s="149">
        <v>25</v>
      </c>
      <c r="D59" s="149">
        <v>22</v>
      </c>
      <c r="E59" s="149">
        <v>11</v>
      </c>
    </row>
    <row r="60" spans="1:5">
      <c r="A60" s="148" t="s">
        <v>1490</v>
      </c>
      <c r="B60" s="149">
        <v>43</v>
      </c>
      <c r="C60" s="149">
        <v>8</v>
      </c>
      <c r="D60" s="149">
        <v>23</v>
      </c>
      <c r="E60" s="149">
        <v>7</v>
      </c>
    </row>
    <row r="61" spans="1:5">
      <c r="A61" s="148" t="s">
        <v>1491</v>
      </c>
      <c r="B61" s="149">
        <v>24</v>
      </c>
      <c r="C61" s="149">
        <v>10</v>
      </c>
      <c r="D61" s="149">
        <v>10</v>
      </c>
      <c r="E61" s="149">
        <v>1</v>
      </c>
    </row>
    <row r="62" spans="1:5">
      <c r="A62" s="148" t="s">
        <v>1492</v>
      </c>
      <c r="B62" s="149">
        <v>35</v>
      </c>
      <c r="C62" s="149">
        <v>7</v>
      </c>
      <c r="D62" s="149">
        <v>13</v>
      </c>
      <c r="E62" s="149">
        <v>9</v>
      </c>
    </row>
    <row r="63" spans="1:5">
      <c r="A63" s="148" t="s">
        <v>1493</v>
      </c>
      <c r="B63" s="149">
        <v>32</v>
      </c>
      <c r="C63" s="149">
        <v>16</v>
      </c>
      <c r="D63" s="149">
        <v>10</v>
      </c>
      <c r="E63" s="149">
        <v>2</v>
      </c>
    </row>
    <row r="64" spans="1:5">
      <c r="A64" s="148" t="s">
        <v>1494</v>
      </c>
      <c r="B64" s="149">
        <v>4</v>
      </c>
      <c r="C64" s="149">
        <v>0</v>
      </c>
      <c r="D64" s="149">
        <v>0</v>
      </c>
      <c r="E64" s="149">
        <v>4</v>
      </c>
    </row>
    <row r="65" spans="1:5">
      <c r="A65" s="148" t="s">
        <v>1495</v>
      </c>
      <c r="B65" s="149">
        <v>230</v>
      </c>
      <c r="C65" s="149">
        <v>69</v>
      </c>
      <c r="D65" s="149">
        <v>104</v>
      </c>
      <c r="E65" s="149">
        <v>46</v>
      </c>
    </row>
    <row r="66" spans="1:5">
      <c r="A66" s="148" t="s">
        <v>1496</v>
      </c>
      <c r="B66" s="149">
        <v>12</v>
      </c>
      <c r="C66" s="149">
        <v>2</v>
      </c>
      <c r="D66" s="149">
        <v>3</v>
      </c>
      <c r="E66" s="149">
        <v>4</v>
      </c>
    </row>
    <row r="67" spans="1:5">
      <c r="A67" s="148" t="s">
        <v>1497</v>
      </c>
      <c r="B67" s="149">
        <v>84</v>
      </c>
      <c r="C67" s="149">
        <v>31</v>
      </c>
      <c r="D67" s="149">
        <v>22</v>
      </c>
      <c r="E67" s="149">
        <v>25</v>
      </c>
    </row>
    <row r="68" spans="1:5">
      <c r="A68" s="148" t="s">
        <v>1498</v>
      </c>
      <c r="B68" s="149">
        <v>7</v>
      </c>
      <c r="C68" s="149">
        <v>3</v>
      </c>
      <c r="D68" s="149">
        <v>1</v>
      </c>
      <c r="E68" s="149">
        <v>2</v>
      </c>
    </row>
    <row r="69" spans="1:5">
      <c r="A69" s="148" t="s">
        <v>1499</v>
      </c>
      <c r="B69" s="149">
        <v>52</v>
      </c>
      <c r="C69" s="149">
        <v>19</v>
      </c>
      <c r="D69" s="149">
        <v>26</v>
      </c>
      <c r="E69" s="149">
        <v>4</v>
      </c>
    </row>
    <row r="70" spans="1:5">
      <c r="A70" s="148" t="s">
        <v>1500</v>
      </c>
      <c r="B70" s="149">
        <v>68</v>
      </c>
      <c r="C70" s="149">
        <v>27</v>
      </c>
      <c r="D70" s="149">
        <v>29</v>
      </c>
      <c r="E70" s="149">
        <v>7</v>
      </c>
    </row>
    <row r="71" spans="1:5">
      <c r="A71" s="148" t="s">
        <v>1501</v>
      </c>
      <c r="B71" s="149">
        <v>34</v>
      </c>
      <c r="C71" s="149">
        <v>15</v>
      </c>
      <c r="D71" s="149">
        <v>6</v>
      </c>
      <c r="E71" s="149">
        <v>10</v>
      </c>
    </row>
    <row r="72" spans="1:5">
      <c r="A72" s="148" t="s">
        <v>1502</v>
      </c>
      <c r="B72" s="149">
        <v>212</v>
      </c>
      <c r="C72" s="149">
        <v>80</v>
      </c>
      <c r="D72" s="149">
        <v>61</v>
      </c>
      <c r="E72" s="149">
        <v>58</v>
      </c>
    </row>
    <row r="73" spans="1:5">
      <c r="A73" s="148" t="s">
        <v>1691</v>
      </c>
      <c r="B73" s="149">
        <v>223</v>
      </c>
      <c r="C73" s="149">
        <v>80</v>
      </c>
      <c r="D73" s="149">
        <v>78</v>
      </c>
      <c r="E73" s="149">
        <v>51</v>
      </c>
    </row>
    <row r="74" spans="1:5">
      <c r="A74" s="148" t="s">
        <v>1692</v>
      </c>
      <c r="B74" s="149">
        <v>13404</v>
      </c>
      <c r="C74" s="149">
        <v>4765</v>
      </c>
      <c r="D74" s="149">
        <v>4350</v>
      </c>
      <c r="E74" s="149">
        <v>3359</v>
      </c>
    </row>
    <row r="75" spans="1:5">
      <c r="A75" s="148"/>
      <c r="B75" s="149">
        <v>4883</v>
      </c>
      <c r="C75" s="149">
        <v>1715</v>
      </c>
      <c r="D75" s="149">
        <v>1592</v>
      </c>
      <c r="E75" s="149">
        <v>1249</v>
      </c>
    </row>
    <row r="76" spans="1:5">
      <c r="A76" s="148" t="s">
        <v>1503</v>
      </c>
      <c r="B76" s="149">
        <v>1652</v>
      </c>
      <c r="C76" s="149">
        <v>656</v>
      </c>
      <c r="D76" s="149">
        <v>477</v>
      </c>
      <c r="E76" s="149">
        <v>424</v>
      </c>
    </row>
    <row r="77" spans="1:5">
      <c r="A77" s="148" t="s">
        <v>1504</v>
      </c>
      <c r="B77" s="149">
        <v>213</v>
      </c>
      <c r="C77" s="149">
        <v>77</v>
      </c>
      <c r="D77" s="149">
        <v>86</v>
      </c>
      <c r="E77" s="149">
        <v>30</v>
      </c>
    </row>
    <row r="78" spans="1:5">
      <c r="A78" s="148" t="s">
        <v>1505</v>
      </c>
      <c r="B78" s="149">
        <v>303</v>
      </c>
      <c r="C78" s="149">
        <v>113</v>
      </c>
      <c r="D78" s="149">
        <v>88</v>
      </c>
      <c r="E78" s="149">
        <v>84</v>
      </c>
    </row>
    <row r="79" spans="1:5">
      <c r="A79" s="148" t="s">
        <v>1506</v>
      </c>
      <c r="B79" s="149">
        <v>87</v>
      </c>
      <c r="C79" s="149">
        <v>23</v>
      </c>
      <c r="D79" s="149">
        <v>30</v>
      </c>
      <c r="E79" s="149">
        <v>28</v>
      </c>
    </row>
    <row r="80" spans="1:5">
      <c r="A80" s="148" t="s">
        <v>1507</v>
      </c>
      <c r="B80" s="149">
        <v>142</v>
      </c>
      <c r="C80" s="149">
        <v>54</v>
      </c>
      <c r="D80" s="149">
        <v>51</v>
      </c>
      <c r="E80" s="149">
        <v>27</v>
      </c>
    </row>
    <row r="81" spans="1:5">
      <c r="A81" s="148" t="s">
        <v>1508</v>
      </c>
      <c r="B81" s="149">
        <v>1008</v>
      </c>
      <c r="C81" s="149">
        <v>359</v>
      </c>
      <c r="D81" s="149">
        <v>292</v>
      </c>
      <c r="E81" s="149">
        <v>279</v>
      </c>
    </row>
    <row r="82" spans="1:5">
      <c r="A82" s="148" t="s">
        <v>1509</v>
      </c>
      <c r="B82" s="149">
        <v>142</v>
      </c>
      <c r="C82" s="149">
        <v>55</v>
      </c>
      <c r="D82" s="149">
        <v>44</v>
      </c>
      <c r="E82" s="149">
        <v>23</v>
      </c>
    </row>
    <row r="83" spans="1:5">
      <c r="A83" s="148" t="s">
        <v>1510</v>
      </c>
      <c r="B83" s="149">
        <v>151</v>
      </c>
      <c r="C83" s="149">
        <v>45</v>
      </c>
      <c r="D83" s="149">
        <v>61</v>
      </c>
      <c r="E83" s="149">
        <v>37</v>
      </c>
    </row>
    <row r="84" spans="1:5">
      <c r="A84" s="148" t="s">
        <v>1511</v>
      </c>
      <c r="B84" s="149">
        <v>258</v>
      </c>
      <c r="C84" s="149">
        <v>100</v>
      </c>
      <c r="D84" s="149">
        <v>78</v>
      </c>
      <c r="E84" s="149">
        <v>63</v>
      </c>
    </row>
    <row r="85" spans="1:5">
      <c r="A85" s="148" t="s">
        <v>1512</v>
      </c>
      <c r="B85" s="149">
        <v>228</v>
      </c>
      <c r="C85" s="149">
        <v>81</v>
      </c>
      <c r="D85" s="149">
        <v>80</v>
      </c>
      <c r="E85" s="149">
        <v>52</v>
      </c>
    </row>
    <row r="86" spans="1:5">
      <c r="A86" s="148" t="s">
        <v>1513</v>
      </c>
      <c r="B86" s="149">
        <v>535</v>
      </c>
      <c r="C86" s="149">
        <v>203</v>
      </c>
      <c r="D86" s="149">
        <v>146</v>
      </c>
      <c r="E86" s="149">
        <v>138</v>
      </c>
    </row>
    <row r="87" spans="1:5">
      <c r="A87" s="148" t="s">
        <v>1514</v>
      </c>
      <c r="B87" s="149">
        <v>267</v>
      </c>
      <c r="C87" s="149">
        <v>95</v>
      </c>
      <c r="D87" s="149">
        <v>75</v>
      </c>
      <c r="E87" s="149">
        <v>81</v>
      </c>
    </row>
    <row r="88" spans="1:5">
      <c r="A88" s="148" t="s">
        <v>1515</v>
      </c>
      <c r="B88" s="149">
        <v>159</v>
      </c>
      <c r="C88" s="149">
        <v>52</v>
      </c>
      <c r="D88" s="149">
        <v>60</v>
      </c>
      <c r="E88" s="149">
        <v>37</v>
      </c>
    </row>
    <row r="89" spans="1:5">
      <c r="A89" s="148" t="s">
        <v>1516</v>
      </c>
      <c r="B89" s="149">
        <v>159</v>
      </c>
      <c r="C89" s="149">
        <v>53</v>
      </c>
      <c r="D89" s="149">
        <v>55</v>
      </c>
      <c r="E89" s="149">
        <v>37</v>
      </c>
    </row>
    <row r="90" spans="1:5">
      <c r="A90" s="148" t="s">
        <v>1517</v>
      </c>
      <c r="B90" s="149">
        <v>142</v>
      </c>
      <c r="C90" s="149">
        <v>36</v>
      </c>
      <c r="D90" s="149">
        <v>59</v>
      </c>
      <c r="E90" s="149">
        <v>38</v>
      </c>
    </row>
    <row r="91" spans="1:5">
      <c r="A91" s="148" t="s">
        <v>1518</v>
      </c>
      <c r="B91" s="149">
        <v>1047</v>
      </c>
      <c r="C91" s="149">
        <v>367</v>
      </c>
      <c r="D91" s="149">
        <v>336</v>
      </c>
      <c r="E91" s="149">
        <v>262</v>
      </c>
    </row>
    <row r="92" spans="1:5">
      <c r="A92" s="148" t="s">
        <v>1519</v>
      </c>
      <c r="B92" s="149">
        <v>120</v>
      </c>
      <c r="C92" s="149">
        <v>51</v>
      </c>
      <c r="D92" s="149">
        <v>44</v>
      </c>
      <c r="E92" s="149">
        <v>22</v>
      </c>
    </row>
    <row r="93" spans="1:5">
      <c r="A93" s="148" t="s">
        <v>1520</v>
      </c>
      <c r="B93" s="149">
        <v>97</v>
      </c>
      <c r="C93" s="149">
        <v>40</v>
      </c>
      <c r="D93" s="149">
        <v>31</v>
      </c>
      <c r="E93" s="149">
        <v>23</v>
      </c>
    </row>
    <row r="94" spans="1:5">
      <c r="A94" s="148" t="s">
        <v>1521</v>
      </c>
      <c r="B94" s="149">
        <v>307</v>
      </c>
      <c r="C94" s="149">
        <v>108</v>
      </c>
      <c r="D94" s="149">
        <v>122</v>
      </c>
      <c r="E94" s="149">
        <v>57</v>
      </c>
    </row>
    <row r="95" spans="1:5">
      <c r="A95" s="148" t="s">
        <v>1522</v>
      </c>
      <c r="B95" s="149">
        <v>133</v>
      </c>
      <c r="C95" s="149">
        <v>33</v>
      </c>
      <c r="D95" s="149">
        <v>65</v>
      </c>
      <c r="E95" s="149">
        <v>30</v>
      </c>
    </row>
    <row r="96" spans="1:5">
      <c r="A96" s="148" t="s">
        <v>1523</v>
      </c>
      <c r="B96" s="149">
        <v>338</v>
      </c>
      <c r="C96" s="149">
        <v>110</v>
      </c>
      <c r="D96" s="149">
        <v>122</v>
      </c>
      <c r="E96" s="149">
        <v>83</v>
      </c>
    </row>
    <row r="97" spans="1:5">
      <c r="A97" s="148" t="s">
        <v>1524</v>
      </c>
      <c r="B97" s="149">
        <v>221</v>
      </c>
      <c r="C97" s="149">
        <v>87</v>
      </c>
      <c r="D97" s="149">
        <v>70</v>
      </c>
      <c r="E97" s="149">
        <v>45</v>
      </c>
    </row>
    <row r="98" spans="1:5">
      <c r="A98" s="148" t="s">
        <v>1525</v>
      </c>
      <c r="B98" s="149">
        <v>307</v>
      </c>
      <c r="C98" s="149">
        <v>108</v>
      </c>
      <c r="D98" s="149">
        <v>94</v>
      </c>
      <c r="E98" s="149">
        <v>85</v>
      </c>
    </row>
    <row r="99" spans="1:5">
      <c r="A99" s="148" t="s">
        <v>1526</v>
      </c>
      <c r="B99" s="149">
        <v>191</v>
      </c>
      <c r="C99" s="149">
        <v>47</v>
      </c>
      <c r="D99" s="149">
        <v>57</v>
      </c>
      <c r="E99" s="149">
        <v>63</v>
      </c>
    </row>
    <row r="100" spans="1:5">
      <c r="A100" s="148" t="s">
        <v>1527</v>
      </c>
      <c r="B100" s="149">
        <v>250</v>
      </c>
      <c r="C100" s="149">
        <v>76</v>
      </c>
      <c r="D100" s="149">
        <v>113</v>
      </c>
      <c r="E100" s="149">
        <v>49</v>
      </c>
    </row>
    <row r="101" spans="1:5">
      <c r="A101" s="148" t="s">
        <v>1528</v>
      </c>
      <c r="B101" s="149">
        <v>111</v>
      </c>
      <c r="C101" s="149">
        <v>38</v>
      </c>
      <c r="D101" s="149">
        <v>36</v>
      </c>
      <c r="E101" s="149">
        <v>25</v>
      </c>
    </row>
    <row r="102" spans="1:5">
      <c r="A102" s="148" t="s">
        <v>1529</v>
      </c>
      <c r="B102" s="149">
        <v>176</v>
      </c>
      <c r="C102" s="149">
        <v>63</v>
      </c>
      <c r="D102" s="149">
        <v>64</v>
      </c>
      <c r="E102" s="149">
        <v>39</v>
      </c>
    </row>
    <row r="103" spans="1:5">
      <c r="A103" s="148"/>
      <c r="B103" s="149">
        <v>4883</v>
      </c>
      <c r="C103" s="149">
        <v>1715</v>
      </c>
      <c r="D103" s="149">
        <v>1592</v>
      </c>
      <c r="E103" s="149">
        <v>1249</v>
      </c>
    </row>
    <row r="104" spans="1:5">
      <c r="A104" s="148" t="s">
        <v>1306</v>
      </c>
      <c r="B104" s="149">
        <v>26</v>
      </c>
      <c r="C104" s="149">
        <v>8</v>
      </c>
      <c r="D104" s="149">
        <v>10</v>
      </c>
      <c r="E104" s="149">
        <v>5</v>
      </c>
    </row>
    <row r="105" spans="1:5">
      <c r="A105" s="148" t="s">
        <v>1314</v>
      </c>
      <c r="B105" s="149">
        <v>55</v>
      </c>
      <c r="C105" s="149">
        <v>23</v>
      </c>
      <c r="D105" s="149">
        <v>21</v>
      </c>
      <c r="E105" s="149">
        <v>11</v>
      </c>
    </row>
    <row r="106" spans="1:5">
      <c r="A106" s="148" t="s">
        <v>1317</v>
      </c>
      <c r="B106" s="149">
        <v>16</v>
      </c>
      <c r="C106" s="149">
        <v>4</v>
      </c>
      <c r="D106" s="149">
        <v>4</v>
      </c>
      <c r="E106" s="149">
        <v>4</v>
      </c>
    </row>
    <row r="107" spans="1:5">
      <c r="A107" s="148" t="s">
        <v>1295</v>
      </c>
      <c r="B107" s="149">
        <v>46</v>
      </c>
      <c r="C107" s="149">
        <v>14</v>
      </c>
      <c r="D107" s="149">
        <v>23</v>
      </c>
      <c r="E107" s="149">
        <v>7</v>
      </c>
    </row>
    <row r="108" spans="1:5">
      <c r="A108" s="148" t="s">
        <v>1322</v>
      </c>
      <c r="B108" s="149">
        <v>7</v>
      </c>
      <c r="C108" s="149">
        <v>2</v>
      </c>
      <c r="D108" s="149">
        <v>1</v>
      </c>
      <c r="E108" s="149">
        <v>3</v>
      </c>
    </row>
    <row r="109" spans="1:5">
      <c r="A109" s="148" t="s">
        <v>1323</v>
      </c>
      <c r="B109" s="149">
        <v>25</v>
      </c>
      <c r="C109" s="149">
        <v>12</v>
      </c>
      <c r="D109" s="149">
        <v>8</v>
      </c>
      <c r="E109" s="149">
        <v>4</v>
      </c>
    </row>
    <row r="110" spans="1:5">
      <c r="A110" s="148" t="s">
        <v>1319</v>
      </c>
      <c r="B110" s="149">
        <v>1</v>
      </c>
      <c r="C110" s="149">
        <v>0</v>
      </c>
      <c r="D110" s="149">
        <v>1</v>
      </c>
      <c r="E110" s="149">
        <v>0</v>
      </c>
    </row>
    <row r="111" spans="1:5">
      <c r="A111" s="148" t="s">
        <v>1321</v>
      </c>
      <c r="B111" s="149">
        <v>37</v>
      </c>
      <c r="C111" s="149">
        <v>10</v>
      </c>
      <c r="D111" s="149">
        <v>15</v>
      </c>
      <c r="E111" s="149">
        <v>11</v>
      </c>
    </row>
    <row r="112" spans="1:5">
      <c r="A112" s="148" t="s">
        <v>1307</v>
      </c>
      <c r="B112" s="149">
        <v>66</v>
      </c>
      <c r="C112" s="149">
        <v>14</v>
      </c>
      <c r="D112" s="149">
        <v>39</v>
      </c>
      <c r="E112" s="149">
        <v>11</v>
      </c>
    </row>
    <row r="113" spans="1:5">
      <c r="A113" s="148" t="s">
        <v>1315</v>
      </c>
      <c r="B113" s="149">
        <v>48</v>
      </c>
      <c r="C113" s="149">
        <v>12</v>
      </c>
      <c r="D113" s="149">
        <v>25</v>
      </c>
      <c r="E113" s="149">
        <v>6</v>
      </c>
    </row>
    <row r="114" spans="1:5">
      <c r="A114" s="148" t="s">
        <v>1298</v>
      </c>
      <c r="B114" s="149">
        <v>28</v>
      </c>
      <c r="C114" s="149">
        <v>9</v>
      </c>
      <c r="D114" s="149">
        <v>4</v>
      </c>
      <c r="E114" s="149">
        <v>12</v>
      </c>
    </row>
    <row r="115" spans="1:5">
      <c r="A115" s="148" t="s">
        <v>1311</v>
      </c>
      <c r="B115" s="149">
        <v>61</v>
      </c>
      <c r="C115" s="149">
        <v>21</v>
      </c>
      <c r="D115" s="149">
        <v>22</v>
      </c>
      <c r="E115" s="149">
        <v>16</v>
      </c>
    </row>
    <row r="116" spans="1:5">
      <c r="A116" s="148" t="s">
        <v>1296</v>
      </c>
      <c r="B116" s="149">
        <v>164</v>
      </c>
      <c r="C116" s="149">
        <v>63</v>
      </c>
      <c r="D116" s="149">
        <v>63</v>
      </c>
      <c r="E116" s="149">
        <v>30</v>
      </c>
    </row>
    <row r="117" spans="1:5">
      <c r="A117" s="148" t="s">
        <v>1309</v>
      </c>
      <c r="B117" s="149">
        <v>86</v>
      </c>
      <c r="C117" s="149">
        <v>31</v>
      </c>
      <c r="D117" s="149">
        <v>32</v>
      </c>
      <c r="E117" s="149">
        <v>15</v>
      </c>
    </row>
    <row r="118" spans="1:5">
      <c r="A118" s="148" t="s">
        <v>1297</v>
      </c>
      <c r="B118" s="149">
        <v>85</v>
      </c>
      <c r="C118" s="149">
        <v>35</v>
      </c>
      <c r="D118" s="149">
        <v>25</v>
      </c>
      <c r="E118" s="149">
        <v>20</v>
      </c>
    </row>
    <row r="119" spans="1:5">
      <c r="A119" s="148" t="s">
        <v>1301</v>
      </c>
      <c r="B119" s="149">
        <v>107</v>
      </c>
      <c r="C119" s="149">
        <v>39</v>
      </c>
      <c r="D119" s="149">
        <v>47</v>
      </c>
      <c r="E119" s="149">
        <v>15</v>
      </c>
    </row>
    <row r="120" spans="1:5">
      <c r="A120" s="148" t="s">
        <v>1303</v>
      </c>
      <c r="B120" s="149">
        <v>49</v>
      </c>
      <c r="C120" s="149">
        <v>20</v>
      </c>
      <c r="D120" s="149">
        <v>13</v>
      </c>
      <c r="E120" s="149">
        <v>15</v>
      </c>
    </row>
    <row r="121" spans="1:5">
      <c r="A121" s="148" t="s">
        <v>1300</v>
      </c>
      <c r="B121" s="149">
        <v>23</v>
      </c>
      <c r="C121" s="149">
        <v>11</v>
      </c>
      <c r="D121" s="149">
        <v>7</v>
      </c>
      <c r="E121" s="149">
        <v>5</v>
      </c>
    </row>
    <row r="122" spans="1:5">
      <c r="A122" s="148" t="s">
        <v>1318</v>
      </c>
      <c r="B122" s="149">
        <v>60</v>
      </c>
      <c r="C122" s="149">
        <v>24</v>
      </c>
      <c r="D122" s="149">
        <v>17</v>
      </c>
      <c r="E122" s="149">
        <v>17</v>
      </c>
    </row>
    <row r="123" spans="1:5">
      <c r="A123" s="148" t="s">
        <v>1302</v>
      </c>
      <c r="B123" s="149">
        <v>43</v>
      </c>
      <c r="C123" s="149">
        <v>11</v>
      </c>
      <c r="D123" s="149">
        <v>19</v>
      </c>
      <c r="E123" s="149">
        <v>9</v>
      </c>
    </row>
    <row r="124" spans="1:5">
      <c r="A124" s="148" t="s">
        <v>1312</v>
      </c>
      <c r="B124" s="149">
        <v>29</v>
      </c>
      <c r="C124" s="149">
        <v>14</v>
      </c>
      <c r="D124" s="149">
        <v>9</v>
      </c>
      <c r="E124" s="149">
        <v>5</v>
      </c>
    </row>
    <row r="125" spans="1:5">
      <c r="A125" s="148" t="s">
        <v>1316</v>
      </c>
      <c r="B125" s="149">
        <v>42</v>
      </c>
      <c r="C125" s="149">
        <v>20</v>
      </c>
      <c r="D125" s="149">
        <v>11</v>
      </c>
      <c r="E125" s="149">
        <v>10</v>
      </c>
    </row>
    <row r="126" spans="1:5">
      <c r="A126" s="148" t="s">
        <v>1294</v>
      </c>
      <c r="B126" s="149">
        <v>25</v>
      </c>
      <c r="C126" s="149">
        <v>8</v>
      </c>
      <c r="D126" s="149">
        <v>8</v>
      </c>
      <c r="E126" s="149">
        <v>7</v>
      </c>
    </row>
    <row r="127" spans="1:5">
      <c r="A127" s="148" t="s">
        <v>1305</v>
      </c>
      <c r="B127" s="149">
        <v>50</v>
      </c>
      <c r="C127" s="149">
        <v>12</v>
      </c>
      <c r="D127" s="149">
        <v>21</v>
      </c>
      <c r="E127" s="149">
        <v>15</v>
      </c>
    </row>
    <row r="128" spans="1:5">
      <c r="A128" s="148" t="s">
        <v>1726</v>
      </c>
      <c r="B128" s="149">
        <v>15</v>
      </c>
      <c r="C128" s="149">
        <v>5</v>
      </c>
      <c r="D128" s="149">
        <v>5</v>
      </c>
      <c r="E128" s="149">
        <v>4</v>
      </c>
    </row>
    <row r="129" spans="1:5">
      <c r="A129" s="148" t="s">
        <v>1325</v>
      </c>
      <c r="B129" s="149">
        <v>510</v>
      </c>
      <c r="C129" s="149">
        <v>177</v>
      </c>
      <c r="D129" s="149">
        <v>148</v>
      </c>
      <c r="E129" s="149">
        <v>137</v>
      </c>
    </row>
    <row r="130" spans="1:5">
      <c r="A130" s="148" t="s">
        <v>1336</v>
      </c>
      <c r="B130" s="149">
        <v>55</v>
      </c>
      <c r="C130" s="149">
        <v>14</v>
      </c>
      <c r="D130" s="149">
        <v>22</v>
      </c>
      <c r="E130" s="149">
        <v>18</v>
      </c>
    </row>
    <row r="131" spans="1:5">
      <c r="A131" s="148" t="s">
        <v>1348</v>
      </c>
      <c r="B131" s="149">
        <v>68</v>
      </c>
      <c r="C131" s="149">
        <v>22</v>
      </c>
      <c r="D131" s="149">
        <v>35</v>
      </c>
      <c r="E131" s="149">
        <v>8</v>
      </c>
    </row>
    <row r="132" spans="1:5">
      <c r="A132" s="148" t="s">
        <v>1347</v>
      </c>
      <c r="B132" s="149">
        <v>51</v>
      </c>
      <c r="C132" s="149">
        <v>17</v>
      </c>
      <c r="D132" s="149">
        <v>14</v>
      </c>
      <c r="E132" s="149">
        <v>14</v>
      </c>
    </row>
    <row r="133" spans="1:5">
      <c r="A133" s="148" t="s">
        <v>1349</v>
      </c>
      <c r="B133" s="149">
        <v>34</v>
      </c>
      <c r="C133" s="149">
        <v>13</v>
      </c>
      <c r="D133" s="149">
        <v>8</v>
      </c>
      <c r="E133" s="149">
        <v>8</v>
      </c>
    </row>
    <row r="134" spans="1:5">
      <c r="A134" s="148" t="s">
        <v>1342</v>
      </c>
      <c r="B134" s="149">
        <v>19</v>
      </c>
      <c r="C134" s="149">
        <v>9</v>
      </c>
      <c r="D134" s="149">
        <v>4</v>
      </c>
      <c r="E134" s="149">
        <v>5</v>
      </c>
    </row>
    <row r="135" spans="1:5">
      <c r="A135" s="148" t="s">
        <v>1326</v>
      </c>
      <c r="B135" s="149">
        <v>59</v>
      </c>
      <c r="C135" s="149">
        <v>27</v>
      </c>
      <c r="D135" s="149">
        <v>13</v>
      </c>
      <c r="E135" s="149">
        <v>17</v>
      </c>
    </row>
    <row r="136" spans="1:5">
      <c r="A136" s="148" t="s">
        <v>1346</v>
      </c>
      <c r="B136" s="149">
        <v>45</v>
      </c>
      <c r="C136" s="149">
        <v>12</v>
      </c>
      <c r="D136" s="149">
        <v>14</v>
      </c>
      <c r="E136" s="149">
        <v>17</v>
      </c>
    </row>
    <row r="137" spans="1:5">
      <c r="A137" s="148" t="s">
        <v>1329</v>
      </c>
      <c r="B137" s="149">
        <v>35</v>
      </c>
      <c r="C137" s="149">
        <v>7</v>
      </c>
      <c r="D137" s="149">
        <v>13</v>
      </c>
      <c r="E137" s="149">
        <v>9</v>
      </c>
    </row>
    <row r="138" spans="1:5">
      <c r="A138" s="148" t="s">
        <v>1328</v>
      </c>
      <c r="B138" s="149">
        <v>14</v>
      </c>
      <c r="C138" s="149">
        <v>4</v>
      </c>
      <c r="D138" s="149">
        <v>4</v>
      </c>
      <c r="E138" s="149">
        <v>5</v>
      </c>
    </row>
    <row r="139" spans="1:5">
      <c r="A139" s="148" t="s">
        <v>1330</v>
      </c>
      <c r="B139" s="149">
        <v>21</v>
      </c>
      <c r="C139" s="149">
        <v>6</v>
      </c>
      <c r="D139" s="149">
        <v>6</v>
      </c>
      <c r="E139" s="149">
        <v>4</v>
      </c>
    </row>
    <row r="140" spans="1:5">
      <c r="A140" s="148" t="s">
        <v>1332</v>
      </c>
      <c r="B140" s="149">
        <v>7</v>
      </c>
      <c r="C140" s="149">
        <v>2</v>
      </c>
      <c r="D140" s="149">
        <v>3</v>
      </c>
      <c r="E140" s="149">
        <v>0</v>
      </c>
    </row>
    <row r="141" spans="1:5">
      <c r="A141" s="148" t="s">
        <v>1338</v>
      </c>
      <c r="B141" s="149">
        <v>69</v>
      </c>
      <c r="C141" s="149">
        <v>21</v>
      </c>
      <c r="D141" s="149">
        <v>25</v>
      </c>
      <c r="E141" s="149">
        <v>18</v>
      </c>
    </row>
    <row r="142" spans="1:5">
      <c r="A142" s="148" t="s">
        <v>1334</v>
      </c>
      <c r="B142" s="149">
        <v>94</v>
      </c>
      <c r="C142" s="149">
        <v>24</v>
      </c>
      <c r="D142" s="149">
        <v>41</v>
      </c>
      <c r="E142" s="149">
        <v>24</v>
      </c>
    </row>
    <row r="143" spans="1:5">
      <c r="A143" s="148" t="s">
        <v>1344</v>
      </c>
      <c r="B143" s="149">
        <v>95</v>
      </c>
      <c r="C143" s="149">
        <v>31</v>
      </c>
      <c r="D143" s="149">
        <v>36</v>
      </c>
      <c r="E143" s="149">
        <v>20</v>
      </c>
    </row>
    <row r="144" spans="1:5">
      <c r="A144" s="148" t="s">
        <v>1331</v>
      </c>
      <c r="B144" s="149">
        <v>32</v>
      </c>
      <c r="C144" s="149">
        <v>15</v>
      </c>
      <c r="D144" s="149">
        <v>9</v>
      </c>
      <c r="E144" s="149">
        <v>2</v>
      </c>
    </row>
    <row r="145" spans="1:5">
      <c r="A145" s="148" t="s">
        <v>1333</v>
      </c>
      <c r="B145" s="149">
        <v>50</v>
      </c>
      <c r="C145" s="149">
        <v>13</v>
      </c>
      <c r="D145" s="149">
        <v>15</v>
      </c>
      <c r="E145" s="149">
        <v>17</v>
      </c>
    </row>
    <row r="146" spans="1:5">
      <c r="A146" s="148" t="s">
        <v>1350</v>
      </c>
      <c r="B146" s="149">
        <v>95</v>
      </c>
      <c r="C146" s="149">
        <v>28</v>
      </c>
      <c r="D146" s="149">
        <v>41</v>
      </c>
      <c r="E146" s="149">
        <v>19</v>
      </c>
    </row>
    <row r="147" spans="1:5">
      <c r="A147" s="148" t="s">
        <v>1341</v>
      </c>
      <c r="B147" s="149">
        <v>30</v>
      </c>
      <c r="C147" s="149">
        <v>8</v>
      </c>
      <c r="D147" s="149">
        <v>13</v>
      </c>
      <c r="E147" s="149">
        <v>6</v>
      </c>
    </row>
    <row r="148" spans="1:5">
      <c r="A148" s="148" t="s">
        <v>1335</v>
      </c>
      <c r="B148" s="149">
        <v>44</v>
      </c>
      <c r="C148" s="149">
        <v>11</v>
      </c>
      <c r="D148" s="149">
        <v>16</v>
      </c>
      <c r="E148" s="149">
        <v>13</v>
      </c>
    </row>
    <row r="149" spans="1:5">
      <c r="A149" s="148" t="s">
        <v>1327</v>
      </c>
      <c r="B149" s="149">
        <v>44</v>
      </c>
      <c r="C149" s="149">
        <v>17</v>
      </c>
      <c r="D149" s="149">
        <v>13</v>
      </c>
      <c r="E149" s="149">
        <v>13</v>
      </c>
    </row>
    <row r="150" spans="1:5">
      <c r="A150" s="148" t="s">
        <v>1343</v>
      </c>
      <c r="B150" s="149">
        <v>91</v>
      </c>
      <c r="C150" s="149">
        <v>37</v>
      </c>
      <c r="D150" s="149">
        <v>28</v>
      </c>
      <c r="E150" s="149">
        <v>24</v>
      </c>
    </row>
    <row r="151" spans="1:5">
      <c r="A151" s="148" t="s">
        <v>1320</v>
      </c>
      <c r="B151" s="149">
        <v>25</v>
      </c>
      <c r="C151" s="149">
        <v>8</v>
      </c>
      <c r="D151" s="149">
        <v>5</v>
      </c>
      <c r="E151" s="149">
        <v>8</v>
      </c>
    </row>
    <row r="152" spans="1:5">
      <c r="A152" s="148" t="s">
        <v>1339</v>
      </c>
      <c r="B152" s="149">
        <v>123</v>
      </c>
      <c r="C152" s="149">
        <v>55</v>
      </c>
      <c r="D152" s="149">
        <v>23</v>
      </c>
      <c r="E152" s="149">
        <v>37</v>
      </c>
    </row>
    <row r="153" spans="1:5">
      <c r="A153" s="148" t="s">
        <v>1727</v>
      </c>
      <c r="B153" s="149">
        <v>31</v>
      </c>
      <c r="C153" s="149">
        <v>12</v>
      </c>
      <c r="D153" s="149">
        <v>6</v>
      </c>
      <c r="E153" s="149">
        <v>9</v>
      </c>
    </row>
    <row r="154" spans="1:5">
      <c r="A154" s="148" t="s">
        <v>1728</v>
      </c>
      <c r="B154" s="149">
        <v>13</v>
      </c>
      <c r="C154" s="149">
        <v>8</v>
      </c>
      <c r="D154" s="149">
        <v>5</v>
      </c>
      <c r="E154" s="149">
        <v>0</v>
      </c>
    </row>
    <row r="155" spans="1:5">
      <c r="A155" s="148" t="s">
        <v>1352</v>
      </c>
      <c r="B155" s="149">
        <v>246</v>
      </c>
      <c r="C155" s="149">
        <v>99</v>
      </c>
      <c r="D155" s="149">
        <v>63</v>
      </c>
      <c r="E155" s="149">
        <v>68</v>
      </c>
    </row>
    <row r="156" spans="1:5">
      <c r="A156" s="148" t="s">
        <v>1353</v>
      </c>
      <c r="B156" s="149">
        <v>23</v>
      </c>
      <c r="C156" s="149">
        <v>6</v>
      </c>
      <c r="D156" s="149">
        <v>6</v>
      </c>
      <c r="E156" s="149">
        <v>7</v>
      </c>
    </row>
    <row r="157" spans="1:5">
      <c r="A157" s="148" t="s">
        <v>1365</v>
      </c>
      <c r="B157" s="149">
        <v>11</v>
      </c>
      <c r="C157" s="149">
        <v>4</v>
      </c>
      <c r="D157" s="149">
        <v>1</v>
      </c>
      <c r="E157" s="149">
        <v>4</v>
      </c>
    </row>
    <row r="158" spans="1:5">
      <c r="A158" s="148" t="s">
        <v>1366</v>
      </c>
      <c r="B158" s="149">
        <v>22</v>
      </c>
      <c r="C158" s="149">
        <v>5</v>
      </c>
      <c r="D158" s="149">
        <v>8</v>
      </c>
      <c r="E158" s="149">
        <v>6</v>
      </c>
    </row>
    <row r="159" spans="1:5">
      <c r="A159" s="148" t="s">
        <v>1377</v>
      </c>
      <c r="B159" s="149">
        <v>15</v>
      </c>
      <c r="C159" s="149">
        <v>8</v>
      </c>
      <c r="D159" s="149">
        <v>3</v>
      </c>
      <c r="E159" s="149">
        <v>3</v>
      </c>
    </row>
    <row r="160" spans="1:5">
      <c r="A160" s="148" t="s">
        <v>1351</v>
      </c>
      <c r="B160" s="149">
        <v>21</v>
      </c>
      <c r="C160" s="149">
        <v>9</v>
      </c>
      <c r="D160" s="149">
        <v>4</v>
      </c>
      <c r="E160" s="149">
        <v>6</v>
      </c>
    </row>
    <row r="161" spans="1:5">
      <c r="A161" s="148" t="s">
        <v>1357</v>
      </c>
      <c r="B161" s="149">
        <v>1</v>
      </c>
      <c r="C161" s="149">
        <v>0</v>
      </c>
      <c r="D161" s="149">
        <v>1</v>
      </c>
      <c r="E161" s="149">
        <v>0</v>
      </c>
    </row>
    <row r="162" spans="1:5">
      <c r="A162" s="148" t="s">
        <v>1362</v>
      </c>
      <c r="B162" s="149">
        <v>24</v>
      </c>
      <c r="C162" s="149">
        <v>5</v>
      </c>
      <c r="D162" s="149">
        <v>6</v>
      </c>
      <c r="E162" s="149">
        <v>13</v>
      </c>
    </row>
    <row r="163" spans="1:5">
      <c r="A163" s="148" t="s">
        <v>1340</v>
      </c>
      <c r="B163" s="149">
        <v>47</v>
      </c>
      <c r="C163" s="149">
        <v>16</v>
      </c>
      <c r="D163" s="149">
        <v>15</v>
      </c>
      <c r="E163" s="149">
        <v>13</v>
      </c>
    </row>
    <row r="164" spans="1:5">
      <c r="A164" s="148" t="s">
        <v>1370</v>
      </c>
      <c r="B164" s="149">
        <v>28</v>
      </c>
      <c r="C164" s="149">
        <v>8</v>
      </c>
      <c r="D164" s="149">
        <v>13</v>
      </c>
      <c r="E164" s="149">
        <v>6</v>
      </c>
    </row>
    <row r="165" spans="1:5">
      <c r="A165" s="148" t="s">
        <v>1367</v>
      </c>
      <c r="B165" s="149">
        <v>57</v>
      </c>
      <c r="C165" s="149">
        <v>22</v>
      </c>
      <c r="D165" s="149">
        <v>20</v>
      </c>
      <c r="E165" s="149">
        <v>10</v>
      </c>
    </row>
    <row r="166" spans="1:5">
      <c r="A166" s="148" t="s">
        <v>1358</v>
      </c>
      <c r="B166" s="149">
        <v>19</v>
      </c>
      <c r="C166" s="149">
        <v>3</v>
      </c>
      <c r="D166" s="149">
        <v>9</v>
      </c>
      <c r="E166" s="149">
        <v>7</v>
      </c>
    </row>
    <row r="167" spans="1:5">
      <c r="A167" s="148" t="s">
        <v>1374</v>
      </c>
      <c r="B167" s="149">
        <v>16</v>
      </c>
      <c r="C167" s="149">
        <v>3</v>
      </c>
      <c r="D167" s="149">
        <v>8</v>
      </c>
      <c r="E167" s="149">
        <v>2</v>
      </c>
    </row>
    <row r="168" spans="1:5">
      <c r="A168" s="148" t="s">
        <v>1373</v>
      </c>
      <c r="B168" s="149">
        <v>19</v>
      </c>
      <c r="C168" s="149">
        <v>5</v>
      </c>
      <c r="D168" s="149">
        <v>8</v>
      </c>
      <c r="E168" s="149">
        <v>5</v>
      </c>
    </row>
    <row r="169" spans="1:5">
      <c r="A169" s="148" t="s">
        <v>1376</v>
      </c>
      <c r="B169" s="149">
        <v>32</v>
      </c>
      <c r="C169" s="149">
        <v>6</v>
      </c>
      <c r="D169" s="149">
        <v>20</v>
      </c>
      <c r="E169" s="149">
        <v>5</v>
      </c>
    </row>
    <row r="170" spans="1:5">
      <c r="A170" s="148" t="s">
        <v>1360</v>
      </c>
      <c r="B170" s="149">
        <v>13</v>
      </c>
      <c r="C170" s="149">
        <v>3</v>
      </c>
      <c r="D170" s="149">
        <v>5</v>
      </c>
      <c r="E170" s="149">
        <v>4</v>
      </c>
    </row>
    <row r="171" spans="1:5">
      <c r="A171" s="148" t="s">
        <v>1372</v>
      </c>
      <c r="B171" s="149">
        <v>23</v>
      </c>
      <c r="C171" s="149">
        <v>11</v>
      </c>
      <c r="D171" s="149">
        <v>6</v>
      </c>
      <c r="E171" s="149">
        <v>5</v>
      </c>
    </row>
    <row r="172" spans="1:5">
      <c r="A172" s="148" t="s">
        <v>1369</v>
      </c>
      <c r="B172" s="149">
        <v>20</v>
      </c>
      <c r="C172" s="149">
        <v>9</v>
      </c>
      <c r="D172" s="149">
        <v>3</v>
      </c>
      <c r="E172" s="149">
        <v>7</v>
      </c>
    </row>
    <row r="173" spans="1:5">
      <c r="A173" s="148" t="s">
        <v>1375</v>
      </c>
      <c r="B173" s="149">
        <v>27</v>
      </c>
      <c r="C173" s="149">
        <v>13</v>
      </c>
      <c r="D173" s="149">
        <v>6</v>
      </c>
      <c r="E173" s="149">
        <v>5</v>
      </c>
    </row>
    <row r="174" spans="1:5">
      <c r="A174" s="148" t="s">
        <v>1359</v>
      </c>
      <c r="B174" s="149">
        <v>18</v>
      </c>
      <c r="C174" s="149">
        <v>8</v>
      </c>
      <c r="D174" s="149">
        <v>6</v>
      </c>
      <c r="E174" s="149">
        <v>3</v>
      </c>
    </row>
    <row r="175" spans="1:5">
      <c r="A175" s="148" t="s">
        <v>1361</v>
      </c>
      <c r="B175" s="149">
        <v>6</v>
      </c>
      <c r="C175" s="149">
        <v>3</v>
      </c>
      <c r="D175" s="149">
        <v>1</v>
      </c>
      <c r="E175" s="149">
        <v>2</v>
      </c>
    </row>
    <row r="176" spans="1:5">
      <c r="A176" s="148" t="s">
        <v>1356</v>
      </c>
      <c r="B176" s="149">
        <v>2</v>
      </c>
      <c r="C176" s="149">
        <v>0</v>
      </c>
      <c r="D176" s="149">
        <v>0</v>
      </c>
      <c r="E176" s="149">
        <v>1</v>
      </c>
    </row>
    <row r="177" spans="1:5">
      <c r="A177" s="148" t="s">
        <v>1355</v>
      </c>
      <c r="B177" s="149">
        <v>31</v>
      </c>
      <c r="C177" s="149">
        <v>7</v>
      </c>
      <c r="D177" s="149">
        <v>16</v>
      </c>
      <c r="E177" s="149">
        <v>5</v>
      </c>
    </row>
    <row r="178" spans="1:5">
      <c r="A178" s="148" t="s">
        <v>1354</v>
      </c>
      <c r="B178" s="149">
        <v>23</v>
      </c>
      <c r="C178" s="149">
        <v>7</v>
      </c>
      <c r="D178" s="149">
        <v>9</v>
      </c>
      <c r="E178" s="149">
        <v>4</v>
      </c>
    </row>
    <row r="179" spans="1:5">
      <c r="A179" s="148" t="s">
        <v>1363</v>
      </c>
      <c r="B179" s="149">
        <v>16</v>
      </c>
      <c r="C179" s="149">
        <v>7</v>
      </c>
      <c r="D179" s="149">
        <v>7</v>
      </c>
      <c r="E179" s="149">
        <v>1</v>
      </c>
    </row>
    <row r="180" spans="1:5">
      <c r="A180" s="148" t="s">
        <v>1729</v>
      </c>
      <c r="B180" s="149">
        <v>12</v>
      </c>
      <c r="C180" s="149">
        <v>3</v>
      </c>
      <c r="D180" s="149">
        <v>5</v>
      </c>
      <c r="E180" s="149">
        <v>2</v>
      </c>
    </row>
    <row r="181" spans="1:5">
      <c r="A181" s="148" t="s">
        <v>1730</v>
      </c>
      <c r="B181" s="149">
        <v>32</v>
      </c>
      <c r="C181" s="149">
        <v>19</v>
      </c>
      <c r="D181" s="149">
        <v>6</v>
      </c>
      <c r="E181" s="149">
        <v>7</v>
      </c>
    </row>
    <row r="182" spans="1:5">
      <c r="A182" s="148" t="s">
        <v>1299</v>
      </c>
      <c r="B182" s="149">
        <v>215</v>
      </c>
      <c r="C182" s="149">
        <v>79</v>
      </c>
      <c r="D182" s="149">
        <v>64</v>
      </c>
      <c r="E182" s="149">
        <v>58</v>
      </c>
    </row>
    <row r="183" spans="1:5">
      <c r="A183" s="148" t="s">
        <v>1364</v>
      </c>
      <c r="B183" s="149">
        <v>93</v>
      </c>
      <c r="C183" s="149">
        <v>36</v>
      </c>
      <c r="D183" s="149">
        <v>30</v>
      </c>
      <c r="E183" s="149">
        <v>22</v>
      </c>
    </row>
    <row r="184" spans="1:5">
      <c r="A184" s="148" t="s">
        <v>1324</v>
      </c>
      <c r="B184" s="149">
        <v>39</v>
      </c>
      <c r="C184" s="149">
        <v>15</v>
      </c>
      <c r="D184" s="149">
        <v>16</v>
      </c>
      <c r="E184" s="149">
        <v>5</v>
      </c>
    </row>
    <row r="185" spans="1:5">
      <c r="A185" s="148" t="s">
        <v>1386</v>
      </c>
      <c r="B185" s="149">
        <v>1</v>
      </c>
      <c r="C185" s="149">
        <v>0</v>
      </c>
      <c r="D185" s="149">
        <v>0</v>
      </c>
      <c r="E185" s="149">
        <v>1</v>
      </c>
    </row>
    <row r="186" spans="1:5">
      <c r="A186" s="148" t="s">
        <v>1389</v>
      </c>
      <c r="B186" s="149">
        <v>15</v>
      </c>
      <c r="C186" s="149">
        <v>7</v>
      </c>
      <c r="D186" s="149">
        <v>5</v>
      </c>
      <c r="E186" s="149">
        <v>3</v>
      </c>
    </row>
    <row r="187" spans="1:5">
      <c r="A187" s="148" t="s">
        <v>1395</v>
      </c>
      <c r="B187" s="149">
        <v>8</v>
      </c>
      <c r="C187" s="149">
        <v>3</v>
      </c>
      <c r="D187" s="149">
        <v>3</v>
      </c>
      <c r="E187" s="149">
        <v>2</v>
      </c>
    </row>
    <row r="188" spans="1:5">
      <c r="A188" s="148" t="s">
        <v>1396</v>
      </c>
      <c r="B188" s="149">
        <v>10</v>
      </c>
      <c r="C188" s="149">
        <v>4</v>
      </c>
      <c r="D188" s="149">
        <v>1</v>
      </c>
      <c r="E188" s="149">
        <v>1</v>
      </c>
    </row>
    <row r="189" spans="1:5">
      <c r="A189" s="148" t="s">
        <v>1390</v>
      </c>
      <c r="B189" s="149">
        <v>19</v>
      </c>
      <c r="C189" s="149">
        <v>5</v>
      </c>
      <c r="D189" s="149">
        <v>3</v>
      </c>
      <c r="E189" s="149">
        <v>9</v>
      </c>
    </row>
    <row r="190" spans="1:5">
      <c r="A190" s="148" t="s">
        <v>1380</v>
      </c>
      <c r="B190" s="149">
        <v>8</v>
      </c>
      <c r="C190" s="149">
        <v>3</v>
      </c>
      <c r="D190" s="149">
        <v>1</v>
      </c>
      <c r="E190" s="149">
        <v>2</v>
      </c>
    </row>
    <row r="191" spans="1:5">
      <c r="A191" s="148" t="s">
        <v>1399</v>
      </c>
      <c r="B191" s="149">
        <v>10</v>
      </c>
      <c r="C191" s="149">
        <v>2</v>
      </c>
      <c r="D191" s="149">
        <v>3</v>
      </c>
      <c r="E191" s="149">
        <v>5</v>
      </c>
    </row>
    <row r="192" spans="1:5">
      <c r="A192" s="148" t="s">
        <v>1398</v>
      </c>
      <c r="B192" s="149">
        <v>22</v>
      </c>
      <c r="C192" s="149">
        <v>6</v>
      </c>
      <c r="D192" s="149">
        <v>7</v>
      </c>
      <c r="E192" s="149">
        <v>8</v>
      </c>
    </row>
    <row r="193" spans="1:5">
      <c r="A193" s="148" t="s">
        <v>1387</v>
      </c>
      <c r="B193" s="149">
        <v>20</v>
      </c>
      <c r="C193" s="149">
        <v>6</v>
      </c>
      <c r="D193" s="149">
        <v>11</v>
      </c>
      <c r="E193" s="149">
        <v>3</v>
      </c>
    </row>
    <row r="194" spans="1:5">
      <c r="A194" s="148" t="s">
        <v>1379</v>
      </c>
      <c r="B194" s="149">
        <v>28</v>
      </c>
      <c r="C194" s="149">
        <v>8</v>
      </c>
      <c r="D194" s="149">
        <v>7</v>
      </c>
      <c r="E194" s="149">
        <v>6</v>
      </c>
    </row>
    <row r="195" spans="1:5">
      <c r="A195" s="148" t="s">
        <v>1313</v>
      </c>
      <c r="B195" s="149">
        <v>31</v>
      </c>
      <c r="C195" s="149">
        <v>8</v>
      </c>
      <c r="D195" s="149">
        <v>9</v>
      </c>
      <c r="E195" s="149">
        <v>12</v>
      </c>
    </row>
    <row r="196" spans="1:5">
      <c r="A196" s="148" t="s">
        <v>1382</v>
      </c>
      <c r="B196" s="149">
        <v>12</v>
      </c>
      <c r="C196" s="149">
        <v>2</v>
      </c>
      <c r="D196" s="149">
        <v>3</v>
      </c>
      <c r="E196" s="149">
        <v>6</v>
      </c>
    </row>
    <row r="197" spans="1:5">
      <c r="A197" s="148" t="s">
        <v>1391</v>
      </c>
      <c r="B197" s="149">
        <v>8</v>
      </c>
      <c r="C197" s="149">
        <v>2</v>
      </c>
      <c r="D197" s="149">
        <v>1</v>
      </c>
      <c r="E197" s="149">
        <v>3</v>
      </c>
    </row>
    <row r="198" spans="1:5">
      <c r="A198" s="148" t="s">
        <v>1381</v>
      </c>
      <c r="B198" s="149">
        <v>19</v>
      </c>
      <c r="C198" s="149">
        <v>3</v>
      </c>
      <c r="D198" s="149">
        <v>2</v>
      </c>
      <c r="E198" s="149">
        <v>8</v>
      </c>
    </row>
    <row r="199" spans="1:5">
      <c r="A199" s="148" t="s">
        <v>1304</v>
      </c>
      <c r="B199" s="149">
        <v>33</v>
      </c>
      <c r="C199" s="149">
        <v>9</v>
      </c>
      <c r="D199" s="149">
        <v>17</v>
      </c>
      <c r="E199" s="149">
        <v>6</v>
      </c>
    </row>
    <row r="200" spans="1:5">
      <c r="A200" s="148" t="s">
        <v>1384</v>
      </c>
      <c r="B200" s="149">
        <v>11</v>
      </c>
      <c r="C200" s="149">
        <v>3</v>
      </c>
      <c r="D200" s="149">
        <v>3</v>
      </c>
      <c r="E200" s="149">
        <v>4</v>
      </c>
    </row>
    <row r="201" spans="1:5">
      <c r="A201" s="148" t="s">
        <v>1388</v>
      </c>
      <c r="B201" s="149">
        <v>29</v>
      </c>
      <c r="C201" s="149">
        <v>9</v>
      </c>
      <c r="D201" s="149">
        <v>13</v>
      </c>
      <c r="E201" s="149">
        <v>5</v>
      </c>
    </row>
    <row r="202" spans="1:5">
      <c r="A202" s="148" t="s">
        <v>1385</v>
      </c>
      <c r="B202" s="149">
        <v>23</v>
      </c>
      <c r="C202" s="149">
        <v>8</v>
      </c>
      <c r="D202" s="149">
        <v>12</v>
      </c>
      <c r="E202" s="149">
        <v>0</v>
      </c>
    </row>
    <row r="203" spans="1:5">
      <c r="A203" s="148" t="s">
        <v>1397</v>
      </c>
      <c r="B203" s="149">
        <v>26</v>
      </c>
      <c r="C203" s="149">
        <v>14</v>
      </c>
      <c r="D203" s="149">
        <v>4</v>
      </c>
      <c r="E203" s="149">
        <v>5</v>
      </c>
    </row>
    <row r="204" spans="1:5">
      <c r="A204" s="148" t="s">
        <v>1394</v>
      </c>
      <c r="B204" s="149">
        <v>38</v>
      </c>
      <c r="C204" s="149">
        <v>17</v>
      </c>
      <c r="D204" s="149">
        <v>11</v>
      </c>
      <c r="E204" s="149">
        <v>8</v>
      </c>
    </row>
    <row r="205" spans="1:5">
      <c r="A205" s="148" t="s">
        <v>1416</v>
      </c>
      <c r="B205" s="149">
        <v>179</v>
      </c>
      <c r="C205" s="149">
        <v>53</v>
      </c>
      <c r="D205" s="149">
        <v>81</v>
      </c>
      <c r="E205" s="149">
        <v>37</v>
      </c>
    </row>
    <row r="206" spans="1:5">
      <c r="A206" s="148" t="s">
        <v>1383</v>
      </c>
      <c r="B206" s="149">
        <v>59</v>
      </c>
      <c r="C206" s="149">
        <v>18</v>
      </c>
      <c r="D206" s="149">
        <v>24</v>
      </c>
      <c r="E206" s="149">
        <v>13</v>
      </c>
    </row>
    <row r="207" spans="1:5">
      <c r="A207" s="148" t="s">
        <v>1392</v>
      </c>
      <c r="B207" s="149">
        <v>80</v>
      </c>
      <c r="C207" s="149">
        <v>19</v>
      </c>
      <c r="D207" s="149">
        <v>33</v>
      </c>
      <c r="E207" s="149">
        <v>24</v>
      </c>
    </row>
    <row r="208" spans="1:5">
      <c r="A208" s="148" t="s">
        <v>1378</v>
      </c>
      <c r="B208" s="149">
        <v>75</v>
      </c>
      <c r="C208" s="149">
        <v>28</v>
      </c>
      <c r="D208" s="149">
        <v>27</v>
      </c>
      <c r="E208" s="149">
        <v>11</v>
      </c>
    </row>
    <row r="209" spans="1:5">
      <c r="A209" s="148" t="s">
        <v>1401</v>
      </c>
      <c r="B209" s="149">
        <v>46</v>
      </c>
      <c r="C209" s="149">
        <v>21</v>
      </c>
      <c r="D209" s="149">
        <v>11</v>
      </c>
      <c r="E209" s="149">
        <v>12</v>
      </c>
    </row>
    <row r="210" spans="1:5">
      <c r="A210" s="148" t="s">
        <v>1345</v>
      </c>
      <c r="B210" s="149">
        <v>111</v>
      </c>
      <c r="C210" s="149">
        <v>28</v>
      </c>
      <c r="D210" s="149">
        <v>49</v>
      </c>
      <c r="E210" s="149">
        <v>28</v>
      </c>
    </row>
    <row r="211" spans="1:5">
      <c r="A211" s="148" t="s">
        <v>1368</v>
      </c>
      <c r="B211" s="149">
        <v>145</v>
      </c>
      <c r="C211" s="149">
        <v>55</v>
      </c>
      <c r="D211" s="149">
        <v>43</v>
      </c>
      <c r="E211" s="149">
        <v>43</v>
      </c>
    </row>
    <row r="212" spans="1:5">
      <c r="A212" s="148" t="s">
        <v>1410</v>
      </c>
      <c r="B212" s="149">
        <v>120</v>
      </c>
      <c r="C212" s="149">
        <v>46</v>
      </c>
      <c r="D212" s="149">
        <v>33</v>
      </c>
      <c r="E212" s="149">
        <v>32</v>
      </c>
    </row>
    <row r="213" spans="1:5">
      <c r="A213" s="148" t="s">
        <v>1421</v>
      </c>
      <c r="B213" s="149">
        <v>91</v>
      </c>
      <c r="C213" s="149">
        <v>39</v>
      </c>
      <c r="D213" s="149">
        <v>33</v>
      </c>
      <c r="E213" s="149">
        <v>14</v>
      </c>
    </row>
    <row r="214" spans="1:5">
      <c r="A214" s="148" t="s">
        <v>1405</v>
      </c>
      <c r="B214" s="149">
        <v>28</v>
      </c>
      <c r="C214" s="149">
        <v>8</v>
      </c>
      <c r="D214" s="149">
        <v>9</v>
      </c>
      <c r="E214" s="149">
        <v>9</v>
      </c>
    </row>
    <row r="215" spans="1:5">
      <c r="A215" s="148" t="s">
        <v>1406</v>
      </c>
      <c r="B215" s="149">
        <v>41</v>
      </c>
      <c r="C215" s="149">
        <v>17</v>
      </c>
      <c r="D215" s="149">
        <v>9</v>
      </c>
      <c r="E215" s="149">
        <v>13</v>
      </c>
    </row>
    <row r="216" spans="1:5">
      <c r="A216" s="148" t="s">
        <v>1393</v>
      </c>
      <c r="B216" s="149">
        <v>173</v>
      </c>
      <c r="C216" s="149">
        <v>68</v>
      </c>
      <c r="D216" s="149">
        <v>53</v>
      </c>
      <c r="E216" s="149">
        <v>43</v>
      </c>
    </row>
    <row r="217" spans="1:5">
      <c r="A217" s="148" t="s">
        <v>1310</v>
      </c>
      <c r="B217" s="149">
        <v>79</v>
      </c>
      <c r="C217" s="149">
        <v>20</v>
      </c>
      <c r="D217" s="149">
        <v>28</v>
      </c>
      <c r="E217" s="149">
        <v>26</v>
      </c>
    </row>
    <row r="218" spans="1:5">
      <c r="A218" s="148" t="s">
        <v>1400</v>
      </c>
      <c r="B218" s="149">
        <v>111</v>
      </c>
      <c r="C218" s="149">
        <v>48</v>
      </c>
      <c r="D218" s="149">
        <v>34</v>
      </c>
      <c r="E218" s="149">
        <v>16</v>
      </c>
    </row>
    <row r="219" spans="1:5">
      <c r="A219" s="148" t="s">
        <v>1308</v>
      </c>
      <c r="B219" s="149">
        <v>84</v>
      </c>
      <c r="C219" s="149">
        <v>35</v>
      </c>
      <c r="D219" s="149">
        <v>27</v>
      </c>
      <c r="E219" s="149">
        <v>14</v>
      </c>
    </row>
    <row r="220" spans="1:5">
      <c r="A220" s="148" t="s">
        <v>1413</v>
      </c>
      <c r="B220" s="149">
        <v>132</v>
      </c>
      <c r="C220" s="149">
        <v>47</v>
      </c>
      <c r="D220" s="149">
        <v>37</v>
      </c>
      <c r="E220" s="149">
        <v>40</v>
      </c>
    </row>
    <row r="221" spans="1:5">
      <c r="A221" s="148" t="s">
        <v>1337</v>
      </c>
      <c r="B221" s="149">
        <v>75</v>
      </c>
      <c r="C221" s="149">
        <v>29</v>
      </c>
      <c r="D221" s="149">
        <v>18</v>
      </c>
      <c r="E221" s="149">
        <v>22</v>
      </c>
    </row>
    <row r="222" spans="1:5">
      <c r="A222" s="148" t="s">
        <v>1420</v>
      </c>
      <c r="B222" s="149">
        <v>39</v>
      </c>
      <c r="C222" s="149">
        <v>11</v>
      </c>
      <c r="D222" s="149">
        <v>15</v>
      </c>
      <c r="E222" s="149">
        <v>11</v>
      </c>
    </row>
    <row r="223" spans="1:5">
      <c r="A223" s="148" t="s">
        <v>1402</v>
      </c>
      <c r="B223" s="149">
        <v>4</v>
      </c>
      <c r="C223" s="149">
        <v>2</v>
      </c>
      <c r="D223" s="149">
        <v>1</v>
      </c>
      <c r="E223" s="149">
        <v>1</v>
      </c>
    </row>
    <row r="224" spans="1:5">
      <c r="A224" s="148" t="s">
        <v>1407</v>
      </c>
      <c r="B224" s="149">
        <v>18</v>
      </c>
      <c r="C224" s="149">
        <v>4</v>
      </c>
      <c r="D224" s="149">
        <v>8</v>
      </c>
      <c r="E224" s="149">
        <v>6</v>
      </c>
    </row>
    <row r="225" spans="1:5">
      <c r="A225" s="148" t="s">
        <v>1417</v>
      </c>
      <c r="B225" s="149">
        <v>52</v>
      </c>
      <c r="C225" s="149">
        <v>25</v>
      </c>
      <c r="D225" s="149">
        <v>13</v>
      </c>
      <c r="E225" s="149">
        <v>10</v>
      </c>
    </row>
    <row r="226" spans="1:5">
      <c r="A226" s="148" t="s">
        <v>1418</v>
      </c>
      <c r="B226" s="149">
        <v>91</v>
      </c>
      <c r="C226" s="149">
        <v>32</v>
      </c>
      <c r="D226" s="149">
        <v>30</v>
      </c>
      <c r="E226" s="149">
        <v>20</v>
      </c>
    </row>
    <row r="227" spans="1:5">
      <c r="A227" s="148" t="s">
        <v>1408</v>
      </c>
      <c r="B227" s="149">
        <v>66</v>
      </c>
      <c r="C227" s="149">
        <v>22</v>
      </c>
      <c r="D227" s="149">
        <v>26</v>
      </c>
      <c r="E227" s="149">
        <v>15</v>
      </c>
    </row>
    <row r="228" spans="1:5">
      <c r="A228" s="148" t="s">
        <v>1415</v>
      </c>
      <c r="B228" s="149">
        <v>97</v>
      </c>
      <c r="C228" s="149">
        <v>36</v>
      </c>
      <c r="D228" s="149">
        <v>33</v>
      </c>
      <c r="E228" s="149">
        <v>21</v>
      </c>
    </row>
    <row r="229" spans="1:5">
      <c r="A229" s="148" t="s">
        <v>1404</v>
      </c>
      <c r="B229" s="149">
        <v>50</v>
      </c>
      <c r="C229" s="149">
        <v>20</v>
      </c>
      <c r="D229" s="149">
        <v>16</v>
      </c>
      <c r="E229" s="149">
        <v>12</v>
      </c>
    </row>
    <row r="230" spans="1:5">
      <c r="A230" s="148" t="s">
        <v>1412</v>
      </c>
      <c r="B230" s="149">
        <v>37</v>
      </c>
      <c r="C230" s="149">
        <v>11</v>
      </c>
      <c r="D230" s="149">
        <v>15</v>
      </c>
      <c r="E230" s="149">
        <v>5</v>
      </c>
    </row>
    <row r="231" spans="1:5">
      <c r="A231" s="148" t="s">
        <v>1423</v>
      </c>
      <c r="B231" s="149">
        <v>115</v>
      </c>
      <c r="C231" s="149">
        <v>46</v>
      </c>
      <c r="D231" s="149">
        <v>34</v>
      </c>
      <c r="E231" s="149">
        <v>30</v>
      </c>
    </row>
    <row r="232" spans="1:5">
      <c r="A232" s="148" t="s">
        <v>1422</v>
      </c>
      <c r="B232" s="149">
        <v>54</v>
      </c>
      <c r="C232" s="149">
        <v>19</v>
      </c>
      <c r="D232" s="149">
        <v>13</v>
      </c>
      <c r="E232" s="149">
        <v>18</v>
      </c>
    </row>
    <row r="233" spans="1:5">
      <c r="A233" s="148" t="s">
        <v>1411</v>
      </c>
      <c r="B233" s="149">
        <v>25</v>
      </c>
      <c r="C233" s="149">
        <v>9</v>
      </c>
      <c r="D233" s="149">
        <v>7</v>
      </c>
      <c r="E233" s="149">
        <v>4</v>
      </c>
    </row>
    <row r="234" spans="1:5">
      <c r="A234" s="148" t="s">
        <v>1403</v>
      </c>
      <c r="B234" s="149">
        <v>48</v>
      </c>
      <c r="C234" s="149">
        <v>17</v>
      </c>
      <c r="D234" s="149">
        <v>16</v>
      </c>
      <c r="E234" s="149">
        <v>11</v>
      </c>
    </row>
    <row r="235" spans="1:5">
      <c r="A235" s="148" t="s">
        <v>1371</v>
      </c>
      <c r="B235" s="149">
        <v>82</v>
      </c>
      <c r="C235" s="149">
        <v>28</v>
      </c>
      <c r="D235" s="149">
        <v>39</v>
      </c>
      <c r="E235" s="149">
        <v>9</v>
      </c>
    </row>
    <row r="236" spans="1:5">
      <c r="A236" s="148" t="s">
        <v>1409</v>
      </c>
      <c r="B236" s="149">
        <v>180</v>
      </c>
      <c r="C236" s="149">
        <v>72</v>
      </c>
      <c r="D236" s="149">
        <v>49</v>
      </c>
      <c r="E236" s="149">
        <v>48</v>
      </c>
    </row>
    <row r="237" spans="1:5">
      <c r="A237" s="148" t="s">
        <v>1731</v>
      </c>
      <c r="B237" s="149">
        <v>859</v>
      </c>
      <c r="C237" s="149">
        <v>304</v>
      </c>
      <c r="D237" s="149">
        <v>246</v>
      </c>
      <c r="E237" s="149">
        <v>243</v>
      </c>
    </row>
    <row r="238" spans="1:5">
      <c r="A238" s="148" t="s">
        <v>1732</v>
      </c>
      <c r="B238" s="149">
        <v>570</v>
      </c>
      <c r="C238" s="149">
        <v>241</v>
      </c>
      <c r="D238" s="149">
        <v>165</v>
      </c>
      <c r="E238" s="149">
        <v>139</v>
      </c>
    </row>
    <row r="239" spans="1:5">
      <c r="A239" s="148" t="s">
        <v>1424</v>
      </c>
      <c r="B239" s="149">
        <v>121</v>
      </c>
      <c r="C239" s="149">
        <v>39</v>
      </c>
      <c r="D239" s="149">
        <v>38</v>
      </c>
      <c r="E239" s="149">
        <v>32</v>
      </c>
    </row>
    <row r="240" spans="1:5">
      <c r="A240" s="148" t="s">
        <v>1425</v>
      </c>
      <c r="B240" s="149">
        <v>137</v>
      </c>
      <c r="C240" s="149">
        <v>55</v>
      </c>
      <c r="D240" s="149">
        <v>32</v>
      </c>
      <c r="E240" s="149">
        <v>37</v>
      </c>
    </row>
    <row r="241" spans="1:5">
      <c r="A241" s="148"/>
      <c r="B241" s="149">
        <v>4883</v>
      </c>
      <c r="C241" s="149">
        <v>1715</v>
      </c>
      <c r="D241" s="149">
        <v>1592</v>
      </c>
      <c r="E241" s="149">
        <v>1249</v>
      </c>
    </row>
    <row r="242" spans="1:5">
      <c r="A242" s="148" t="s">
        <v>1530</v>
      </c>
      <c r="B242" s="149">
        <v>1704</v>
      </c>
      <c r="C242" s="149">
        <v>599</v>
      </c>
      <c r="D242" s="149">
        <v>598</v>
      </c>
      <c r="E242" s="149">
        <v>394</v>
      </c>
    </row>
    <row r="243" spans="1:5">
      <c r="A243" s="148" t="s">
        <v>1531</v>
      </c>
      <c r="B243" s="149">
        <v>1490</v>
      </c>
      <c r="C243" s="149">
        <v>520</v>
      </c>
      <c r="D243" s="149">
        <v>475</v>
      </c>
      <c r="E243" s="149">
        <v>383</v>
      </c>
    </row>
    <row r="244" spans="1:5">
      <c r="A244" s="148" t="s">
        <v>1532</v>
      </c>
      <c r="B244" s="149">
        <v>866</v>
      </c>
      <c r="C244" s="149">
        <v>305</v>
      </c>
      <c r="D244" s="149">
        <v>286</v>
      </c>
      <c r="E244" s="149">
        <v>213</v>
      </c>
    </row>
    <row r="245" spans="1:5">
      <c r="A245" s="148" t="s">
        <v>1533</v>
      </c>
      <c r="B245" s="149">
        <v>728</v>
      </c>
      <c r="C245" s="149">
        <v>224</v>
      </c>
      <c r="D245" s="149">
        <v>270</v>
      </c>
      <c r="E245" s="149">
        <v>176</v>
      </c>
    </row>
    <row r="246" spans="1:5">
      <c r="A246" s="148" t="s">
        <v>1534</v>
      </c>
      <c r="B246" s="149">
        <v>3956</v>
      </c>
      <c r="C246" s="149">
        <v>1482</v>
      </c>
      <c r="D246" s="149">
        <v>1207</v>
      </c>
      <c r="E246" s="149">
        <v>995</v>
      </c>
    </row>
    <row r="247" spans="1:5">
      <c r="A247" s="148"/>
      <c r="B247" s="149">
        <v>4883</v>
      </c>
      <c r="C247" s="149">
        <v>1715</v>
      </c>
      <c r="D247" s="149">
        <v>1592</v>
      </c>
      <c r="E247" s="149">
        <v>1249</v>
      </c>
    </row>
    <row r="248" spans="1:5">
      <c r="A248" s="148" t="s">
        <v>1535</v>
      </c>
      <c r="B248" s="149">
        <v>8744</v>
      </c>
      <c r="C248" s="149">
        <v>3130</v>
      </c>
      <c r="D248" s="149">
        <v>2836</v>
      </c>
      <c r="E248" s="149">
        <v>2161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:B532"/>
  <sheetViews>
    <sheetView workbookViewId="0">
      <selection activeCell="D4" sqref="D4:H4"/>
    </sheetView>
  </sheetViews>
  <sheetFormatPr baseColWidth="10" defaultRowHeight="12.75"/>
  <sheetData>
    <row r="1" spans="1:2">
      <c r="A1" t="s">
        <v>136</v>
      </c>
      <c r="B1" t="s">
        <v>631</v>
      </c>
    </row>
    <row r="2" spans="1:2">
      <c r="A2" t="s">
        <v>437</v>
      </c>
      <c r="B2" t="s">
        <v>632</v>
      </c>
    </row>
    <row r="3" spans="1:2">
      <c r="A3" t="s">
        <v>360</v>
      </c>
      <c r="B3" t="s">
        <v>633</v>
      </c>
    </row>
    <row r="4" spans="1:2">
      <c r="A4" t="s">
        <v>231</v>
      </c>
      <c r="B4" t="s">
        <v>634</v>
      </c>
    </row>
    <row r="5" spans="1:2">
      <c r="A5" t="s">
        <v>146</v>
      </c>
      <c r="B5" t="s">
        <v>635</v>
      </c>
    </row>
    <row r="6" spans="1:2">
      <c r="A6" t="s">
        <v>562</v>
      </c>
      <c r="B6" t="s">
        <v>636</v>
      </c>
    </row>
    <row r="7" spans="1:2">
      <c r="A7" t="s">
        <v>577</v>
      </c>
      <c r="B7" t="s">
        <v>637</v>
      </c>
    </row>
    <row r="8" spans="1:2">
      <c r="A8" t="s">
        <v>386</v>
      </c>
      <c r="B8" t="s">
        <v>638</v>
      </c>
    </row>
    <row r="9" spans="1:2">
      <c r="A9" t="s">
        <v>438</v>
      </c>
      <c r="B9" t="s">
        <v>639</v>
      </c>
    </row>
    <row r="10" spans="1:2">
      <c r="A10" t="s">
        <v>327</v>
      </c>
      <c r="B10" t="s">
        <v>640</v>
      </c>
    </row>
    <row r="11" spans="1:2">
      <c r="A11" t="s">
        <v>328</v>
      </c>
      <c r="B11" t="s">
        <v>641</v>
      </c>
    </row>
    <row r="12" spans="1:2">
      <c r="A12" t="s">
        <v>439</v>
      </c>
      <c r="B12" t="s">
        <v>642</v>
      </c>
    </row>
    <row r="13" spans="1:2">
      <c r="A13" t="s">
        <v>387</v>
      </c>
      <c r="B13" t="s">
        <v>643</v>
      </c>
    </row>
    <row r="14" spans="1:2">
      <c r="A14" t="s">
        <v>563</v>
      </c>
      <c r="B14" t="s">
        <v>644</v>
      </c>
    </row>
    <row r="15" spans="1:2">
      <c r="A15" t="s">
        <v>553</v>
      </c>
      <c r="B15" t="s">
        <v>645</v>
      </c>
    </row>
    <row r="16" spans="1:2">
      <c r="A16" t="s">
        <v>537</v>
      </c>
      <c r="B16" t="s">
        <v>646</v>
      </c>
    </row>
    <row r="17" spans="1:2">
      <c r="A17" t="s">
        <v>535</v>
      </c>
      <c r="B17" t="s">
        <v>647</v>
      </c>
    </row>
    <row r="18" spans="1:2">
      <c r="A18" t="s">
        <v>302</v>
      </c>
      <c r="B18" t="s">
        <v>648</v>
      </c>
    </row>
    <row r="19" spans="1:2">
      <c r="A19" t="s">
        <v>440</v>
      </c>
      <c r="B19" t="s">
        <v>649</v>
      </c>
    </row>
    <row r="20" spans="1:2">
      <c r="A20" t="s">
        <v>441</v>
      </c>
      <c r="B20" t="s">
        <v>650</v>
      </c>
    </row>
    <row r="21" spans="1:2">
      <c r="A21" t="s">
        <v>592</v>
      </c>
      <c r="B21" t="s">
        <v>651</v>
      </c>
    </row>
    <row r="22" spans="1:2">
      <c r="A22" t="s">
        <v>526</v>
      </c>
      <c r="B22" t="s">
        <v>652</v>
      </c>
    </row>
    <row r="23" spans="1:2">
      <c r="A23" t="s">
        <v>589</v>
      </c>
      <c r="B23" t="s">
        <v>653</v>
      </c>
    </row>
    <row r="24" spans="1:2">
      <c r="A24" t="s">
        <v>220</v>
      </c>
      <c r="B24" t="s">
        <v>654</v>
      </c>
    </row>
    <row r="25" spans="1:2">
      <c r="A25" t="s">
        <v>534</v>
      </c>
      <c r="B25" t="s">
        <v>655</v>
      </c>
    </row>
    <row r="26" spans="1:2">
      <c r="A26" t="s">
        <v>303</v>
      </c>
      <c r="B26" t="s">
        <v>656</v>
      </c>
    </row>
    <row r="27" spans="1:2">
      <c r="A27" t="s">
        <v>657</v>
      </c>
      <c r="B27" t="s">
        <v>658</v>
      </c>
    </row>
    <row r="28" spans="1:2">
      <c r="A28" t="s">
        <v>219</v>
      </c>
      <c r="B28" t="s">
        <v>659</v>
      </c>
    </row>
    <row r="29" spans="1:2">
      <c r="A29" t="s">
        <v>583</v>
      </c>
      <c r="B29" t="s">
        <v>660</v>
      </c>
    </row>
    <row r="30" spans="1:2">
      <c r="A30" t="s">
        <v>388</v>
      </c>
      <c r="B30" t="s">
        <v>661</v>
      </c>
    </row>
    <row r="31" spans="1:2">
      <c r="A31" t="s">
        <v>442</v>
      </c>
      <c r="B31" t="s">
        <v>662</v>
      </c>
    </row>
    <row r="32" spans="1:2">
      <c r="A32" t="s">
        <v>232</v>
      </c>
      <c r="B32" t="s">
        <v>663</v>
      </c>
    </row>
    <row r="33" spans="1:2">
      <c r="A33" t="s">
        <v>443</v>
      </c>
      <c r="B33" t="s">
        <v>664</v>
      </c>
    </row>
    <row r="34" spans="1:2">
      <c r="A34" t="s">
        <v>538</v>
      </c>
      <c r="B34" t="s">
        <v>665</v>
      </c>
    </row>
    <row r="35" spans="1:2">
      <c r="A35" t="s">
        <v>444</v>
      </c>
      <c r="B35" t="s">
        <v>666</v>
      </c>
    </row>
    <row r="36" spans="1:2">
      <c r="A36" t="s">
        <v>578</v>
      </c>
      <c r="B36" t="s">
        <v>667</v>
      </c>
    </row>
    <row r="37" spans="1:2">
      <c r="A37" t="s">
        <v>622</v>
      </c>
      <c r="B37" t="s">
        <v>668</v>
      </c>
    </row>
    <row r="38" spans="1:2">
      <c r="A38" t="s">
        <v>564</v>
      </c>
      <c r="B38" t="s">
        <v>669</v>
      </c>
    </row>
    <row r="39" spans="1:2">
      <c r="A39" t="s">
        <v>565</v>
      </c>
      <c r="B39" t="s">
        <v>670</v>
      </c>
    </row>
    <row r="40" spans="1:2">
      <c r="A40" t="s">
        <v>615</v>
      </c>
      <c r="B40" t="s">
        <v>671</v>
      </c>
    </row>
    <row r="41" spans="1:2">
      <c r="A41" t="s">
        <v>445</v>
      </c>
      <c r="B41" t="s">
        <v>672</v>
      </c>
    </row>
    <row r="42" spans="1:2">
      <c r="A42" t="s">
        <v>579</v>
      </c>
      <c r="B42" t="s">
        <v>673</v>
      </c>
    </row>
    <row r="43" spans="1:2">
      <c r="A43" t="s">
        <v>674</v>
      </c>
      <c r="B43" t="s">
        <v>675</v>
      </c>
    </row>
    <row r="44" spans="1:2">
      <c r="A44" t="s">
        <v>676</v>
      </c>
      <c r="B44" t="s">
        <v>677</v>
      </c>
    </row>
    <row r="45" spans="1:2">
      <c r="A45" t="s">
        <v>627</v>
      </c>
      <c r="B45" t="s">
        <v>678</v>
      </c>
    </row>
    <row r="46" spans="1:2">
      <c r="A46" t="s">
        <v>389</v>
      </c>
      <c r="B46" t="s">
        <v>679</v>
      </c>
    </row>
    <row r="47" spans="1:2">
      <c r="A47" t="s">
        <v>180</v>
      </c>
      <c r="B47" t="s">
        <v>680</v>
      </c>
    </row>
    <row r="48" spans="1:2">
      <c r="A48" t="s">
        <v>446</v>
      </c>
      <c r="B48" t="s">
        <v>681</v>
      </c>
    </row>
    <row r="49" spans="1:2">
      <c r="A49" t="s">
        <v>289</v>
      </c>
      <c r="B49" t="s">
        <v>682</v>
      </c>
    </row>
    <row r="50" spans="1:2">
      <c r="A50" t="s">
        <v>329</v>
      </c>
      <c r="B50" t="s">
        <v>683</v>
      </c>
    </row>
    <row r="51" spans="1:2">
      <c r="A51" t="s">
        <v>684</v>
      </c>
      <c r="B51" t="s">
        <v>685</v>
      </c>
    </row>
    <row r="52" spans="1:2">
      <c r="A52" t="s">
        <v>290</v>
      </c>
      <c r="B52" t="s">
        <v>686</v>
      </c>
    </row>
    <row r="53" spans="1:2">
      <c r="A53" t="s">
        <v>447</v>
      </c>
      <c r="B53" t="s">
        <v>687</v>
      </c>
    </row>
    <row r="54" spans="1:2">
      <c r="A54" t="s">
        <v>566</v>
      </c>
      <c r="B54" t="s">
        <v>688</v>
      </c>
    </row>
    <row r="55" spans="1:2">
      <c r="A55" t="s">
        <v>560</v>
      </c>
      <c r="B55" t="s">
        <v>689</v>
      </c>
    </row>
    <row r="56" spans="1:2">
      <c r="A56" t="s">
        <v>580</v>
      </c>
      <c r="B56" t="s">
        <v>690</v>
      </c>
    </row>
    <row r="57" spans="1:2">
      <c r="A57" t="s">
        <v>691</v>
      </c>
      <c r="B57" t="s">
        <v>692</v>
      </c>
    </row>
    <row r="58" spans="1:2">
      <c r="A58" t="s">
        <v>693</v>
      </c>
      <c r="B58" t="s">
        <v>694</v>
      </c>
    </row>
    <row r="59" spans="1:2">
      <c r="A59" t="s">
        <v>304</v>
      </c>
      <c r="B59" t="s">
        <v>695</v>
      </c>
    </row>
    <row r="60" spans="1:2">
      <c r="A60" t="s">
        <v>696</v>
      </c>
      <c r="B60" t="s">
        <v>697</v>
      </c>
    </row>
    <row r="61" spans="1:2">
      <c r="A61" t="s">
        <v>390</v>
      </c>
      <c r="B61" t="s">
        <v>698</v>
      </c>
    </row>
    <row r="62" spans="1:2">
      <c r="A62" t="s">
        <v>448</v>
      </c>
      <c r="B62" t="s">
        <v>699</v>
      </c>
    </row>
    <row r="63" spans="1:2">
      <c r="A63" t="s">
        <v>449</v>
      </c>
      <c r="B63" t="s">
        <v>700</v>
      </c>
    </row>
    <row r="64" spans="1:2">
      <c r="A64" t="s">
        <v>523</v>
      </c>
      <c r="B64" t="s">
        <v>701</v>
      </c>
    </row>
    <row r="65" spans="1:2">
      <c r="A65" t="s">
        <v>391</v>
      </c>
      <c r="B65" t="s">
        <v>702</v>
      </c>
    </row>
    <row r="66" spans="1:2">
      <c r="A66" t="s">
        <v>284</v>
      </c>
      <c r="B66" t="s">
        <v>703</v>
      </c>
    </row>
    <row r="67" spans="1:2">
      <c r="A67" t="s">
        <v>704</v>
      </c>
      <c r="B67" t="s">
        <v>705</v>
      </c>
    </row>
    <row r="68" spans="1:2">
      <c r="A68" t="s">
        <v>361</v>
      </c>
      <c r="B68" t="s">
        <v>706</v>
      </c>
    </row>
    <row r="69" spans="1:2">
      <c r="A69" t="s">
        <v>590</v>
      </c>
      <c r="B69" t="s">
        <v>707</v>
      </c>
    </row>
    <row r="70" spans="1:2">
      <c r="A70" t="s">
        <v>708</v>
      </c>
      <c r="B70" t="s">
        <v>709</v>
      </c>
    </row>
    <row r="71" spans="1:2">
      <c r="A71" t="s">
        <v>330</v>
      </c>
      <c r="B71" t="s">
        <v>710</v>
      </c>
    </row>
    <row r="72" spans="1:2">
      <c r="A72" t="s">
        <v>392</v>
      </c>
      <c r="B72" t="s">
        <v>711</v>
      </c>
    </row>
    <row r="73" spans="1:2">
      <c r="A73" t="s">
        <v>450</v>
      </c>
      <c r="B73" t="s">
        <v>712</v>
      </c>
    </row>
    <row r="74" spans="1:2">
      <c r="A74" t="s">
        <v>362</v>
      </c>
      <c r="B74" t="s">
        <v>713</v>
      </c>
    </row>
    <row r="75" spans="1:2">
      <c r="A75" t="s">
        <v>221</v>
      </c>
      <c r="B75" t="s">
        <v>714</v>
      </c>
    </row>
    <row r="76" spans="1:2">
      <c r="A76" t="s">
        <v>291</v>
      </c>
      <c r="B76" t="s">
        <v>715</v>
      </c>
    </row>
    <row r="77" spans="1:2">
      <c r="A77" t="s">
        <v>200</v>
      </c>
      <c r="B77" t="s">
        <v>716</v>
      </c>
    </row>
    <row r="78" spans="1:2">
      <c r="A78" t="s">
        <v>393</v>
      </c>
      <c r="B78" t="s">
        <v>717</v>
      </c>
    </row>
    <row r="79" spans="1:2">
      <c r="A79" t="s">
        <v>239</v>
      </c>
      <c r="B79" t="s">
        <v>718</v>
      </c>
    </row>
    <row r="80" spans="1:2">
      <c r="A80" t="s">
        <v>451</v>
      </c>
      <c r="B80" t="s">
        <v>719</v>
      </c>
    </row>
    <row r="81" spans="1:2">
      <c r="A81" t="s">
        <v>159</v>
      </c>
      <c r="B81" t="s">
        <v>720</v>
      </c>
    </row>
    <row r="82" spans="1:2">
      <c r="A82" t="s">
        <v>394</v>
      </c>
      <c r="B82" t="s">
        <v>721</v>
      </c>
    </row>
    <row r="83" spans="1:2">
      <c r="A83" t="s">
        <v>363</v>
      </c>
      <c r="B83" t="s">
        <v>722</v>
      </c>
    </row>
    <row r="84" spans="1:2">
      <c r="A84" t="s">
        <v>173</v>
      </c>
      <c r="B84" t="s">
        <v>723</v>
      </c>
    </row>
    <row r="85" spans="1:2">
      <c r="A85" t="s">
        <v>616</v>
      </c>
      <c r="B85" t="s">
        <v>724</v>
      </c>
    </row>
    <row r="86" spans="1:2">
      <c r="A86" t="s">
        <v>547</v>
      </c>
      <c r="B86" t="s">
        <v>725</v>
      </c>
    </row>
    <row r="87" spans="1:2">
      <c r="A87" t="s">
        <v>274</v>
      </c>
      <c r="B87" t="s">
        <v>726</v>
      </c>
    </row>
    <row r="88" spans="1:2">
      <c r="A88" t="s">
        <v>452</v>
      </c>
      <c r="B88" t="s">
        <v>727</v>
      </c>
    </row>
    <row r="89" spans="1:2">
      <c r="A89" t="s">
        <v>331</v>
      </c>
      <c r="B89" t="s">
        <v>728</v>
      </c>
    </row>
    <row r="90" spans="1:2">
      <c r="A90" t="s">
        <v>175</v>
      </c>
      <c r="B90" t="s">
        <v>729</v>
      </c>
    </row>
    <row r="91" spans="1:2">
      <c r="A91" t="s">
        <v>255</v>
      </c>
      <c r="B91" t="s">
        <v>730</v>
      </c>
    </row>
    <row r="92" spans="1:2">
      <c r="A92" t="s">
        <v>332</v>
      </c>
      <c r="B92" t="s">
        <v>731</v>
      </c>
    </row>
    <row r="93" spans="1:2">
      <c r="A93" t="s">
        <v>185</v>
      </c>
      <c r="B93" t="s">
        <v>732</v>
      </c>
    </row>
    <row r="94" spans="1:2">
      <c r="A94" t="s">
        <v>178</v>
      </c>
      <c r="B94" t="s">
        <v>733</v>
      </c>
    </row>
    <row r="95" spans="1:2">
      <c r="A95" t="s">
        <v>305</v>
      </c>
      <c r="B95" t="s">
        <v>734</v>
      </c>
    </row>
    <row r="96" spans="1:2">
      <c r="A96" t="s">
        <v>144</v>
      </c>
      <c r="B96" t="s">
        <v>735</v>
      </c>
    </row>
    <row r="97" spans="1:2">
      <c r="A97" t="s">
        <v>195</v>
      </c>
      <c r="B97" t="s">
        <v>736</v>
      </c>
    </row>
    <row r="98" spans="1:2">
      <c r="A98" t="s">
        <v>186</v>
      </c>
      <c r="B98" t="s">
        <v>737</v>
      </c>
    </row>
    <row r="99" spans="1:2">
      <c r="A99" t="s">
        <v>189</v>
      </c>
      <c r="B99" t="s">
        <v>738</v>
      </c>
    </row>
    <row r="100" spans="1:2">
      <c r="A100" t="s">
        <v>226</v>
      </c>
      <c r="B100" t="s">
        <v>739</v>
      </c>
    </row>
    <row r="101" spans="1:2">
      <c r="A101" t="s">
        <v>275</v>
      </c>
      <c r="B101" t="s">
        <v>740</v>
      </c>
    </row>
    <row r="102" spans="1:2">
      <c r="A102" t="s">
        <v>292</v>
      </c>
      <c r="B102" t="s">
        <v>741</v>
      </c>
    </row>
    <row r="103" spans="1:2">
      <c r="A103" t="s">
        <v>276</v>
      </c>
      <c r="B103" t="s">
        <v>742</v>
      </c>
    </row>
    <row r="104" spans="1:2">
      <c r="A104" t="s">
        <v>285</v>
      </c>
      <c r="B104" t="s">
        <v>743</v>
      </c>
    </row>
    <row r="105" spans="1:2">
      <c r="A105" t="s">
        <v>160</v>
      </c>
      <c r="B105" t="s">
        <v>744</v>
      </c>
    </row>
    <row r="106" spans="1:2">
      <c r="A106" t="s">
        <v>256</v>
      </c>
      <c r="B106" t="s">
        <v>745</v>
      </c>
    </row>
    <row r="107" spans="1:2">
      <c r="A107" t="s">
        <v>395</v>
      </c>
      <c r="B107" t="s">
        <v>746</v>
      </c>
    </row>
    <row r="108" spans="1:2">
      <c r="A108" t="s">
        <v>364</v>
      </c>
      <c r="B108" t="s">
        <v>747</v>
      </c>
    </row>
    <row r="109" spans="1:2">
      <c r="A109" t="s">
        <v>453</v>
      </c>
      <c r="B109" t="s">
        <v>748</v>
      </c>
    </row>
    <row r="110" spans="1:2">
      <c r="A110" t="s">
        <v>154</v>
      </c>
      <c r="B110" t="s">
        <v>749</v>
      </c>
    </row>
    <row r="111" spans="1:2">
      <c r="A111" t="s">
        <v>454</v>
      </c>
      <c r="B111" t="s">
        <v>750</v>
      </c>
    </row>
    <row r="112" spans="1:2">
      <c r="A112" t="s">
        <v>140</v>
      </c>
      <c r="B112" t="s">
        <v>751</v>
      </c>
    </row>
    <row r="113" spans="1:2">
      <c r="A113" t="s">
        <v>396</v>
      </c>
      <c r="B113" t="s">
        <v>752</v>
      </c>
    </row>
    <row r="114" spans="1:2">
      <c r="A114" t="s">
        <v>455</v>
      </c>
      <c r="B114" t="s">
        <v>753</v>
      </c>
    </row>
    <row r="115" spans="1:2">
      <c r="A115" t="s">
        <v>306</v>
      </c>
      <c r="B115" t="s">
        <v>754</v>
      </c>
    </row>
    <row r="116" spans="1:2">
      <c r="A116" t="s">
        <v>456</v>
      </c>
      <c r="B116" t="s">
        <v>755</v>
      </c>
    </row>
    <row r="117" spans="1:2">
      <c r="A117" t="s">
        <v>202</v>
      </c>
      <c r="B117" t="s">
        <v>756</v>
      </c>
    </row>
    <row r="118" spans="1:2">
      <c r="A118" t="s">
        <v>233</v>
      </c>
      <c r="B118" t="s">
        <v>757</v>
      </c>
    </row>
    <row r="119" spans="1:2">
      <c r="A119" t="s">
        <v>457</v>
      </c>
      <c r="B119" t="s">
        <v>758</v>
      </c>
    </row>
    <row r="120" spans="1:2">
      <c r="A120" t="s">
        <v>227</v>
      </c>
      <c r="B120" t="s">
        <v>759</v>
      </c>
    </row>
    <row r="121" spans="1:2">
      <c r="A121" t="s">
        <v>333</v>
      </c>
      <c r="B121" t="s">
        <v>760</v>
      </c>
    </row>
    <row r="122" spans="1:2">
      <c r="A122" t="s">
        <v>208</v>
      </c>
      <c r="B122" t="s">
        <v>761</v>
      </c>
    </row>
    <row r="123" spans="1:2">
      <c r="A123" t="s">
        <v>269</v>
      </c>
      <c r="B123" t="s">
        <v>762</v>
      </c>
    </row>
    <row r="124" spans="1:2">
      <c r="A124" t="s">
        <v>763</v>
      </c>
      <c r="B124" t="s">
        <v>764</v>
      </c>
    </row>
    <row r="125" spans="1:2">
      <c r="A125" t="s">
        <v>606</v>
      </c>
      <c r="B125" t="s">
        <v>765</v>
      </c>
    </row>
    <row r="126" spans="1:2">
      <c r="A126" t="s">
        <v>458</v>
      </c>
      <c r="B126" t="s">
        <v>766</v>
      </c>
    </row>
    <row r="127" spans="1:2">
      <c r="A127" t="s">
        <v>187</v>
      </c>
      <c r="B127" t="s">
        <v>767</v>
      </c>
    </row>
    <row r="128" spans="1:2">
      <c r="A128" t="s">
        <v>397</v>
      </c>
      <c r="B128" t="s">
        <v>768</v>
      </c>
    </row>
    <row r="129" spans="1:2">
      <c r="A129" t="s">
        <v>593</v>
      </c>
      <c r="B129" t="s">
        <v>769</v>
      </c>
    </row>
    <row r="130" spans="1:2">
      <c r="A130" t="s">
        <v>626</v>
      </c>
      <c r="B130" t="s">
        <v>770</v>
      </c>
    </row>
    <row r="131" spans="1:2">
      <c r="A131" t="s">
        <v>459</v>
      </c>
      <c r="B131" t="s">
        <v>771</v>
      </c>
    </row>
    <row r="132" spans="1:2">
      <c r="A132" t="s">
        <v>398</v>
      </c>
      <c r="B132" t="s">
        <v>772</v>
      </c>
    </row>
    <row r="133" spans="1:2">
      <c r="A133" t="s">
        <v>399</v>
      </c>
      <c r="B133" t="s">
        <v>773</v>
      </c>
    </row>
    <row r="134" spans="1:2">
      <c r="A134" t="s">
        <v>460</v>
      </c>
      <c r="B134" t="s">
        <v>774</v>
      </c>
    </row>
    <row r="135" spans="1:2">
      <c r="A135" t="s">
        <v>585</v>
      </c>
      <c r="B135" t="s">
        <v>775</v>
      </c>
    </row>
    <row r="136" spans="1:2">
      <c r="A136" t="s">
        <v>586</v>
      </c>
      <c r="B136" t="s">
        <v>776</v>
      </c>
    </row>
    <row r="137" spans="1:2">
      <c r="A137" t="s">
        <v>594</v>
      </c>
      <c r="B137" t="s">
        <v>777</v>
      </c>
    </row>
    <row r="138" spans="1:2">
      <c r="A138" t="s">
        <v>277</v>
      </c>
      <c r="B138" t="s">
        <v>778</v>
      </c>
    </row>
    <row r="139" spans="1:2">
      <c r="A139" t="s">
        <v>365</v>
      </c>
      <c r="B139" t="s">
        <v>779</v>
      </c>
    </row>
    <row r="140" spans="1:2">
      <c r="A140" t="s">
        <v>461</v>
      </c>
      <c r="B140" t="s">
        <v>780</v>
      </c>
    </row>
    <row r="141" spans="1:2">
      <c r="A141" t="s">
        <v>228</v>
      </c>
      <c r="B141" t="s">
        <v>781</v>
      </c>
    </row>
    <row r="142" spans="1:2">
      <c r="A142" t="s">
        <v>334</v>
      </c>
      <c r="B142" t="s">
        <v>782</v>
      </c>
    </row>
    <row r="143" spans="1:2">
      <c r="A143" t="s">
        <v>248</v>
      </c>
      <c r="B143" t="s">
        <v>783</v>
      </c>
    </row>
    <row r="144" spans="1:2">
      <c r="A144" t="s">
        <v>462</v>
      </c>
      <c r="B144" t="s">
        <v>784</v>
      </c>
    </row>
    <row r="145" spans="1:2">
      <c r="A145" t="s">
        <v>366</v>
      </c>
      <c r="B145" t="s">
        <v>785</v>
      </c>
    </row>
    <row r="146" spans="1:2">
      <c r="A146" t="s">
        <v>307</v>
      </c>
      <c r="B146" t="s">
        <v>786</v>
      </c>
    </row>
    <row r="147" spans="1:2">
      <c r="A147" t="s">
        <v>400</v>
      </c>
      <c r="B147" t="s">
        <v>787</v>
      </c>
    </row>
    <row r="148" spans="1:2">
      <c r="A148" t="s">
        <v>614</v>
      </c>
      <c r="B148" t="s">
        <v>788</v>
      </c>
    </row>
    <row r="149" spans="1:2">
      <c r="A149" t="s">
        <v>539</v>
      </c>
      <c r="B149" t="s">
        <v>789</v>
      </c>
    </row>
    <row r="150" spans="1:2">
      <c r="A150" t="s">
        <v>463</v>
      </c>
      <c r="B150" t="s">
        <v>790</v>
      </c>
    </row>
    <row r="151" spans="1:2">
      <c r="A151" t="s">
        <v>196</v>
      </c>
      <c r="B151" t="s">
        <v>791</v>
      </c>
    </row>
    <row r="152" spans="1:2">
      <c r="A152" t="s">
        <v>557</v>
      </c>
      <c r="B152" t="s">
        <v>792</v>
      </c>
    </row>
    <row r="153" spans="1:2">
      <c r="A153" t="s">
        <v>624</v>
      </c>
      <c r="B153" t="s">
        <v>793</v>
      </c>
    </row>
    <row r="154" spans="1:2">
      <c r="A154" t="s">
        <v>464</v>
      </c>
      <c r="B154" t="s">
        <v>794</v>
      </c>
    </row>
    <row r="155" spans="1:2">
      <c r="A155" t="s">
        <v>293</v>
      </c>
      <c r="B155" t="s">
        <v>795</v>
      </c>
    </row>
    <row r="156" spans="1:2">
      <c r="A156" t="s">
        <v>465</v>
      </c>
      <c r="B156" t="s">
        <v>796</v>
      </c>
    </row>
    <row r="157" spans="1:2">
      <c r="A157" t="s">
        <v>401</v>
      </c>
      <c r="B157" t="s">
        <v>797</v>
      </c>
    </row>
    <row r="158" spans="1:2">
      <c r="A158" t="s">
        <v>176</v>
      </c>
      <c r="B158" t="s">
        <v>798</v>
      </c>
    </row>
    <row r="159" spans="1:2">
      <c r="A159" t="s">
        <v>181</v>
      </c>
      <c r="B159" t="s">
        <v>799</v>
      </c>
    </row>
    <row r="160" spans="1:2">
      <c r="A160" t="s">
        <v>188</v>
      </c>
      <c r="B160" t="s">
        <v>800</v>
      </c>
    </row>
    <row r="161" spans="1:2">
      <c r="A161" t="s">
        <v>294</v>
      </c>
      <c r="B161" t="s">
        <v>801</v>
      </c>
    </row>
    <row r="162" spans="1:2">
      <c r="A162" t="s">
        <v>149</v>
      </c>
      <c r="B162" t="s">
        <v>802</v>
      </c>
    </row>
    <row r="163" spans="1:2">
      <c r="A163" t="s">
        <v>278</v>
      </c>
      <c r="B163" t="s">
        <v>803</v>
      </c>
    </row>
    <row r="164" spans="1:2">
      <c r="A164" t="s">
        <v>257</v>
      </c>
      <c r="B164" t="s">
        <v>804</v>
      </c>
    </row>
    <row r="165" spans="1:2">
      <c r="A165" t="s">
        <v>402</v>
      </c>
      <c r="B165" t="s">
        <v>805</v>
      </c>
    </row>
    <row r="166" spans="1:2">
      <c r="A166" t="s">
        <v>234</v>
      </c>
      <c r="B166" t="s">
        <v>806</v>
      </c>
    </row>
    <row r="167" spans="1:2">
      <c r="A167" t="s">
        <v>240</v>
      </c>
      <c r="B167" t="s">
        <v>807</v>
      </c>
    </row>
    <row r="168" spans="1:2">
      <c r="A168" t="s">
        <v>403</v>
      </c>
      <c r="B168" t="s">
        <v>808</v>
      </c>
    </row>
    <row r="169" spans="1:2">
      <c r="A169" t="s">
        <v>222</v>
      </c>
      <c r="B169" t="s">
        <v>809</v>
      </c>
    </row>
    <row r="170" spans="1:2">
      <c r="A170" t="s">
        <v>171</v>
      </c>
      <c r="B170" t="s">
        <v>810</v>
      </c>
    </row>
    <row r="171" spans="1:2">
      <c r="A171" t="s">
        <v>335</v>
      </c>
      <c r="B171" t="s">
        <v>811</v>
      </c>
    </row>
    <row r="172" spans="1:2">
      <c r="A172" t="s">
        <v>170</v>
      </c>
      <c r="B172" t="s">
        <v>812</v>
      </c>
    </row>
    <row r="173" spans="1:2">
      <c r="A173" t="s">
        <v>153</v>
      </c>
      <c r="B173" t="s">
        <v>813</v>
      </c>
    </row>
    <row r="174" spans="1:2">
      <c r="A174" t="s">
        <v>404</v>
      </c>
      <c r="B174" t="s">
        <v>814</v>
      </c>
    </row>
    <row r="175" spans="1:2">
      <c r="A175" t="s">
        <v>595</v>
      </c>
      <c r="B175" t="s">
        <v>815</v>
      </c>
    </row>
    <row r="176" spans="1:2">
      <c r="A176" t="s">
        <v>295</v>
      </c>
      <c r="B176" t="s">
        <v>816</v>
      </c>
    </row>
    <row r="177" spans="1:2">
      <c r="A177" t="s">
        <v>336</v>
      </c>
      <c r="B177" t="s">
        <v>817</v>
      </c>
    </row>
    <row r="178" spans="1:2">
      <c r="A178" t="s">
        <v>337</v>
      </c>
      <c r="B178" t="s">
        <v>818</v>
      </c>
    </row>
    <row r="179" spans="1:2">
      <c r="A179" t="s">
        <v>203</v>
      </c>
      <c r="B179" t="s">
        <v>819</v>
      </c>
    </row>
    <row r="180" spans="1:2">
      <c r="A180" t="s">
        <v>167</v>
      </c>
      <c r="B180" t="s">
        <v>820</v>
      </c>
    </row>
    <row r="181" spans="1:2">
      <c r="A181" t="s">
        <v>197</v>
      </c>
      <c r="B181" t="s">
        <v>821</v>
      </c>
    </row>
    <row r="182" spans="1:2">
      <c r="A182" t="s">
        <v>466</v>
      </c>
      <c r="B182" t="s">
        <v>822</v>
      </c>
    </row>
    <row r="183" spans="1:2">
      <c r="A183" t="s">
        <v>548</v>
      </c>
      <c r="B183" t="s">
        <v>823</v>
      </c>
    </row>
    <row r="184" spans="1:2">
      <c r="A184" t="s">
        <v>540</v>
      </c>
      <c r="B184" t="s">
        <v>824</v>
      </c>
    </row>
    <row r="185" spans="1:2">
      <c r="A185" t="s">
        <v>825</v>
      </c>
      <c r="B185" t="s">
        <v>826</v>
      </c>
    </row>
    <row r="186" spans="1:2">
      <c r="A186" t="s">
        <v>308</v>
      </c>
      <c r="B186" t="s">
        <v>827</v>
      </c>
    </row>
    <row r="187" spans="1:2">
      <c r="A187" t="s">
        <v>286</v>
      </c>
      <c r="B187" t="s">
        <v>828</v>
      </c>
    </row>
    <row r="188" spans="1:2">
      <c r="A188" t="s">
        <v>212</v>
      </c>
      <c r="B188" t="s">
        <v>829</v>
      </c>
    </row>
    <row r="189" spans="1:2">
      <c r="A189" t="s">
        <v>309</v>
      </c>
      <c r="B189" t="s">
        <v>830</v>
      </c>
    </row>
    <row r="190" spans="1:2">
      <c r="A190" t="s">
        <v>467</v>
      </c>
      <c r="B190" t="s">
        <v>831</v>
      </c>
    </row>
    <row r="191" spans="1:2">
      <c r="A191" t="s">
        <v>198</v>
      </c>
      <c r="B191" t="s">
        <v>832</v>
      </c>
    </row>
    <row r="192" spans="1:2">
      <c r="A192" t="s">
        <v>296</v>
      </c>
      <c r="B192" t="s">
        <v>833</v>
      </c>
    </row>
    <row r="193" spans="1:2">
      <c r="A193" t="s">
        <v>405</v>
      </c>
      <c r="B193" t="s">
        <v>834</v>
      </c>
    </row>
    <row r="194" spans="1:2">
      <c r="A194" t="s">
        <v>367</v>
      </c>
      <c r="B194" t="s">
        <v>835</v>
      </c>
    </row>
    <row r="195" spans="1:2">
      <c r="A195" t="s">
        <v>155</v>
      </c>
      <c r="B195" t="s">
        <v>836</v>
      </c>
    </row>
    <row r="196" spans="1:2">
      <c r="A196" t="s">
        <v>150</v>
      </c>
      <c r="B196" t="s">
        <v>837</v>
      </c>
    </row>
    <row r="197" spans="1:2">
      <c r="A197" t="s">
        <v>258</v>
      </c>
      <c r="B197" t="s">
        <v>838</v>
      </c>
    </row>
    <row r="198" spans="1:2">
      <c r="A198" t="s">
        <v>152</v>
      </c>
      <c r="B198" t="s">
        <v>839</v>
      </c>
    </row>
    <row r="199" spans="1:2">
      <c r="A199" t="s">
        <v>468</v>
      </c>
      <c r="B199" t="s">
        <v>840</v>
      </c>
    </row>
    <row r="200" spans="1:2">
      <c r="A200" t="s">
        <v>469</v>
      </c>
      <c r="B200" t="s">
        <v>841</v>
      </c>
    </row>
    <row r="201" spans="1:2">
      <c r="A201" t="s">
        <v>199</v>
      </c>
      <c r="B201" t="s">
        <v>842</v>
      </c>
    </row>
    <row r="202" spans="1:2">
      <c r="A202" t="s">
        <v>177</v>
      </c>
      <c r="B202" t="s">
        <v>843</v>
      </c>
    </row>
    <row r="203" spans="1:2">
      <c r="A203" t="s">
        <v>190</v>
      </c>
      <c r="B203" t="s">
        <v>844</v>
      </c>
    </row>
    <row r="204" spans="1:2">
      <c r="A204" t="s">
        <v>165</v>
      </c>
      <c r="B204" t="s">
        <v>845</v>
      </c>
    </row>
    <row r="205" spans="1:2">
      <c r="A205" t="s">
        <v>470</v>
      </c>
      <c r="B205" t="s">
        <v>846</v>
      </c>
    </row>
    <row r="206" spans="1:2">
      <c r="A206" t="s">
        <v>471</v>
      </c>
      <c r="B206" t="s">
        <v>847</v>
      </c>
    </row>
    <row r="207" spans="1:2">
      <c r="A207" t="s">
        <v>368</v>
      </c>
      <c r="B207" t="s">
        <v>848</v>
      </c>
    </row>
    <row r="208" spans="1:2">
      <c r="A208" t="s">
        <v>472</v>
      </c>
      <c r="B208" t="s">
        <v>849</v>
      </c>
    </row>
    <row r="209" spans="1:2">
      <c r="A209" t="s">
        <v>473</v>
      </c>
      <c r="B209" t="s">
        <v>850</v>
      </c>
    </row>
    <row r="210" spans="1:2">
      <c r="A210" t="s">
        <v>310</v>
      </c>
      <c r="B210" t="s">
        <v>851</v>
      </c>
    </row>
    <row r="211" spans="1:2">
      <c r="A211" t="s">
        <v>369</v>
      </c>
      <c r="B211" t="s">
        <v>852</v>
      </c>
    </row>
    <row r="212" spans="1:2">
      <c r="A212" t="s">
        <v>474</v>
      </c>
      <c r="B212" t="s">
        <v>853</v>
      </c>
    </row>
    <row r="213" spans="1:2">
      <c r="A213" t="s">
        <v>223</v>
      </c>
      <c r="B213" t="s">
        <v>854</v>
      </c>
    </row>
    <row r="214" spans="1:2">
      <c r="A214" t="s">
        <v>581</v>
      </c>
      <c r="B214" t="s">
        <v>855</v>
      </c>
    </row>
    <row r="215" spans="1:2">
      <c r="A215" t="s">
        <v>311</v>
      </c>
      <c r="B215" t="s">
        <v>856</v>
      </c>
    </row>
    <row r="216" spans="1:2">
      <c r="A216" t="s">
        <v>406</v>
      </c>
      <c r="B216" t="s">
        <v>857</v>
      </c>
    </row>
    <row r="217" spans="1:2">
      <c r="A217" t="s">
        <v>338</v>
      </c>
      <c r="B217" t="s">
        <v>858</v>
      </c>
    </row>
    <row r="218" spans="1:2">
      <c r="A218" t="s">
        <v>475</v>
      </c>
      <c r="B218" t="s">
        <v>859</v>
      </c>
    </row>
    <row r="219" spans="1:2">
      <c r="A219" t="s">
        <v>312</v>
      </c>
      <c r="B219" t="s">
        <v>860</v>
      </c>
    </row>
    <row r="220" spans="1:2">
      <c r="A220" t="s">
        <v>339</v>
      </c>
      <c r="B220" t="s">
        <v>861</v>
      </c>
    </row>
    <row r="221" spans="1:2">
      <c r="A221" t="s">
        <v>601</v>
      </c>
      <c r="B221" t="s">
        <v>862</v>
      </c>
    </row>
    <row r="222" spans="1:2">
      <c r="A222" t="s">
        <v>476</v>
      </c>
      <c r="B222" t="s">
        <v>863</v>
      </c>
    </row>
    <row r="223" spans="1:2">
      <c r="A223" t="s">
        <v>541</v>
      </c>
      <c r="B223" t="s">
        <v>864</v>
      </c>
    </row>
    <row r="224" spans="1:2">
      <c r="A224" t="s">
        <v>214</v>
      </c>
      <c r="B224" t="s">
        <v>865</v>
      </c>
    </row>
    <row r="225" spans="1:2">
      <c r="A225" t="s">
        <v>567</v>
      </c>
      <c r="B225" t="s">
        <v>866</v>
      </c>
    </row>
    <row r="226" spans="1:2">
      <c r="A226" t="s">
        <v>262</v>
      </c>
      <c r="B226" t="s">
        <v>867</v>
      </c>
    </row>
    <row r="227" spans="1:2">
      <c r="A227" t="s">
        <v>235</v>
      </c>
      <c r="B227" t="s">
        <v>868</v>
      </c>
    </row>
    <row r="228" spans="1:2">
      <c r="A228" t="s">
        <v>407</v>
      </c>
      <c r="B228" t="s">
        <v>869</v>
      </c>
    </row>
    <row r="229" spans="1:2">
      <c r="A229" t="s">
        <v>870</v>
      </c>
      <c r="B229" t="s">
        <v>871</v>
      </c>
    </row>
    <row r="230" spans="1:2">
      <c r="A230" t="s">
        <v>408</v>
      </c>
      <c r="B230" t="s">
        <v>872</v>
      </c>
    </row>
    <row r="231" spans="1:2">
      <c r="A231" t="s">
        <v>313</v>
      </c>
      <c r="B231" t="s">
        <v>873</v>
      </c>
    </row>
    <row r="232" spans="1:2">
      <c r="A232" t="s">
        <v>236</v>
      </c>
      <c r="B232" t="s">
        <v>874</v>
      </c>
    </row>
    <row r="233" spans="1:2">
      <c r="A233" t="s">
        <v>477</v>
      </c>
      <c r="B233" t="s">
        <v>875</v>
      </c>
    </row>
    <row r="234" spans="1:2">
      <c r="A234" t="s">
        <v>613</v>
      </c>
      <c r="B234" t="s">
        <v>876</v>
      </c>
    </row>
    <row r="235" spans="1:2">
      <c r="A235" t="s">
        <v>611</v>
      </c>
      <c r="B235" t="s">
        <v>877</v>
      </c>
    </row>
    <row r="236" spans="1:2">
      <c r="A236" t="s">
        <v>617</v>
      </c>
      <c r="B236" t="s">
        <v>878</v>
      </c>
    </row>
    <row r="237" spans="1:2">
      <c r="A237" t="s">
        <v>549</v>
      </c>
      <c r="B237" t="s">
        <v>879</v>
      </c>
    </row>
    <row r="238" spans="1:2">
      <c r="A238" t="s">
        <v>209</v>
      </c>
      <c r="B238" t="s">
        <v>880</v>
      </c>
    </row>
    <row r="239" spans="1:2">
      <c r="A239" t="s">
        <v>340</v>
      </c>
      <c r="B239" t="s">
        <v>881</v>
      </c>
    </row>
    <row r="240" spans="1:2">
      <c r="A240" t="s">
        <v>478</v>
      </c>
      <c r="B240" t="s">
        <v>882</v>
      </c>
    </row>
    <row r="241" spans="1:2">
      <c r="A241" t="s">
        <v>568</v>
      </c>
      <c r="B241" t="s">
        <v>883</v>
      </c>
    </row>
    <row r="242" spans="1:2">
      <c r="A242" t="s">
        <v>210</v>
      </c>
      <c r="B242" t="s">
        <v>884</v>
      </c>
    </row>
    <row r="243" spans="1:2">
      <c r="A243" t="s">
        <v>479</v>
      </c>
      <c r="B243" t="s">
        <v>885</v>
      </c>
    </row>
    <row r="244" spans="1:2">
      <c r="A244" t="s">
        <v>409</v>
      </c>
      <c r="B244" t="s">
        <v>886</v>
      </c>
    </row>
    <row r="245" spans="1:2">
      <c r="A245" t="s">
        <v>569</v>
      </c>
      <c r="B245" t="s">
        <v>887</v>
      </c>
    </row>
    <row r="246" spans="1:2">
      <c r="A246" t="s">
        <v>542</v>
      </c>
      <c r="B246" t="s">
        <v>888</v>
      </c>
    </row>
    <row r="247" spans="1:2">
      <c r="A247" t="s">
        <v>607</v>
      </c>
      <c r="B247" t="s">
        <v>889</v>
      </c>
    </row>
    <row r="248" spans="1:2">
      <c r="A248" t="s">
        <v>890</v>
      </c>
      <c r="B248" t="s">
        <v>891</v>
      </c>
    </row>
    <row r="249" spans="1:2">
      <c r="A249" t="s">
        <v>892</v>
      </c>
      <c r="B249" t="s">
        <v>893</v>
      </c>
    </row>
    <row r="250" spans="1:2">
      <c r="A250" t="s">
        <v>894</v>
      </c>
      <c r="B250" t="s">
        <v>895</v>
      </c>
    </row>
    <row r="251" spans="1:2">
      <c r="A251" t="s">
        <v>554</v>
      </c>
      <c r="B251" t="s">
        <v>896</v>
      </c>
    </row>
    <row r="252" spans="1:2">
      <c r="A252" t="s">
        <v>628</v>
      </c>
      <c r="B252" t="s">
        <v>897</v>
      </c>
    </row>
    <row r="253" spans="1:2">
      <c r="A253" t="s">
        <v>596</v>
      </c>
      <c r="B253" t="s">
        <v>898</v>
      </c>
    </row>
    <row r="254" spans="1:2">
      <c r="A254" t="s">
        <v>618</v>
      </c>
      <c r="B254" t="s">
        <v>899</v>
      </c>
    </row>
    <row r="255" spans="1:2">
      <c r="A255" t="s">
        <v>900</v>
      </c>
      <c r="B255" t="s">
        <v>901</v>
      </c>
    </row>
    <row r="256" spans="1:2">
      <c r="A256" t="s">
        <v>902</v>
      </c>
      <c r="B256" t="s">
        <v>903</v>
      </c>
    </row>
    <row r="257" spans="1:2">
      <c r="A257" t="s">
        <v>480</v>
      </c>
      <c r="B257" t="s">
        <v>904</v>
      </c>
    </row>
    <row r="258" spans="1:2">
      <c r="A258" t="s">
        <v>619</v>
      </c>
      <c r="B258" t="s">
        <v>905</v>
      </c>
    </row>
    <row r="259" spans="1:2">
      <c r="A259" t="s">
        <v>314</v>
      </c>
      <c r="B259" t="s">
        <v>906</v>
      </c>
    </row>
    <row r="260" spans="1:2">
      <c r="A260" t="s">
        <v>621</v>
      </c>
      <c r="B260" t="s">
        <v>907</v>
      </c>
    </row>
    <row r="261" spans="1:2">
      <c r="A261" t="s">
        <v>410</v>
      </c>
      <c r="B261" t="s">
        <v>908</v>
      </c>
    </row>
    <row r="262" spans="1:2">
      <c r="A262" t="s">
        <v>909</v>
      </c>
      <c r="B262" t="s">
        <v>910</v>
      </c>
    </row>
    <row r="263" spans="1:2">
      <c r="A263" t="s">
        <v>570</v>
      </c>
      <c r="B263" t="s">
        <v>911</v>
      </c>
    </row>
    <row r="264" spans="1:2">
      <c r="A264" t="s">
        <v>370</v>
      </c>
      <c r="B264" t="s">
        <v>912</v>
      </c>
    </row>
    <row r="265" spans="1:2">
      <c r="A265" t="s">
        <v>341</v>
      </c>
      <c r="B265" t="s">
        <v>913</v>
      </c>
    </row>
    <row r="266" spans="1:2">
      <c r="A266" t="s">
        <v>315</v>
      </c>
      <c r="B266" t="s">
        <v>914</v>
      </c>
    </row>
    <row r="267" spans="1:2">
      <c r="A267" t="s">
        <v>536</v>
      </c>
      <c r="B267" t="s">
        <v>915</v>
      </c>
    </row>
    <row r="268" spans="1:2">
      <c r="A268" t="s">
        <v>411</v>
      </c>
      <c r="B268" t="s">
        <v>916</v>
      </c>
    </row>
    <row r="269" spans="1:2">
      <c r="A269" t="s">
        <v>543</v>
      </c>
      <c r="B269" t="s">
        <v>917</v>
      </c>
    </row>
    <row r="270" spans="1:2">
      <c r="A270" t="s">
        <v>610</v>
      </c>
      <c r="B270" t="s">
        <v>918</v>
      </c>
    </row>
    <row r="271" spans="1:2">
      <c r="A271" t="s">
        <v>919</v>
      </c>
      <c r="B271" t="s">
        <v>920</v>
      </c>
    </row>
    <row r="272" spans="1:2">
      <c r="A272" t="s">
        <v>612</v>
      </c>
      <c r="B272" t="s">
        <v>921</v>
      </c>
    </row>
    <row r="273" spans="1:2">
      <c r="A273" t="s">
        <v>550</v>
      </c>
      <c r="B273" t="s">
        <v>922</v>
      </c>
    </row>
    <row r="274" spans="1:2">
      <c r="A274" t="s">
        <v>342</v>
      </c>
      <c r="B274" t="s">
        <v>923</v>
      </c>
    </row>
    <row r="275" spans="1:2">
      <c r="A275" t="s">
        <v>241</v>
      </c>
      <c r="B275" t="s">
        <v>924</v>
      </c>
    </row>
    <row r="276" spans="1:2">
      <c r="A276" t="s">
        <v>242</v>
      </c>
      <c r="B276" t="s">
        <v>925</v>
      </c>
    </row>
    <row r="277" spans="1:2">
      <c r="A277" t="s">
        <v>608</v>
      </c>
      <c r="B277" t="s">
        <v>926</v>
      </c>
    </row>
    <row r="278" spans="1:2">
      <c r="A278" t="s">
        <v>481</v>
      </c>
      <c r="B278" t="s">
        <v>927</v>
      </c>
    </row>
    <row r="279" spans="1:2">
      <c r="A279" t="s">
        <v>263</v>
      </c>
      <c r="B279" t="s">
        <v>928</v>
      </c>
    </row>
    <row r="280" spans="1:2">
      <c r="A280" t="s">
        <v>412</v>
      </c>
      <c r="B280" t="s">
        <v>929</v>
      </c>
    </row>
    <row r="281" spans="1:2">
      <c r="A281" t="s">
        <v>482</v>
      </c>
      <c r="B281" t="s">
        <v>930</v>
      </c>
    </row>
    <row r="282" spans="1:2">
      <c r="A282" t="s">
        <v>215</v>
      </c>
      <c r="B282" t="s">
        <v>931</v>
      </c>
    </row>
    <row r="283" spans="1:2">
      <c r="A283" t="s">
        <v>584</v>
      </c>
      <c r="B283" t="s">
        <v>932</v>
      </c>
    </row>
    <row r="284" spans="1:2">
      <c r="A284" t="s">
        <v>483</v>
      </c>
      <c r="B284" t="s">
        <v>933</v>
      </c>
    </row>
    <row r="285" spans="1:2">
      <c r="A285" t="s">
        <v>591</v>
      </c>
      <c r="B285" t="s">
        <v>934</v>
      </c>
    </row>
    <row r="286" spans="1:2">
      <c r="A286" t="s">
        <v>264</v>
      </c>
      <c r="B286" t="s">
        <v>935</v>
      </c>
    </row>
    <row r="287" spans="1:2">
      <c r="A287" t="s">
        <v>249</v>
      </c>
      <c r="B287" t="s">
        <v>936</v>
      </c>
    </row>
    <row r="288" spans="1:2">
      <c r="A288" t="s">
        <v>371</v>
      </c>
      <c r="B288" t="s">
        <v>937</v>
      </c>
    </row>
    <row r="289" spans="1:2">
      <c r="A289" t="s">
        <v>527</v>
      </c>
      <c r="B289" t="s">
        <v>938</v>
      </c>
    </row>
    <row r="290" spans="1:2">
      <c r="A290" t="s">
        <v>413</v>
      </c>
      <c r="B290" t="s">
        <v>939</v>
      </c>
    </row>
    <row r="291" spans="1:2">
      <c r="A291" t="s">
        <v>588</v>
      </c>
      <c r="B291" t="s">
        <v>940</v>
      </c>
    </row>
    <row r="292" spans="1:2">
      <c r="A292" t="s">
        <v>414</v>
      </c>
      <c r="B292" t="s">
        <v>941</v>
      </c>
    </row>
    <row r="293" spans="1:2">
      <c r="A293" t="s">
        <v>224</v>
      </c>
      <c r="B293" t="s">
        <v>942</v>
      </c>
    </row>
    <row r="294" spans="1:2">
      <c r="A294" t="s">
        <v>162</v>
      </c>
      <c r="B294" t="s">
        <v>943</v>
      </c>
    </row>
    <row r="295" spans="1:2">
      <c r="A295" t="s">
        <v>484</v>
      </c>
      <c r="B295" t="s">
        <v>944</v>
      </c>
    </row>
    <row r="296" spans="1:2">
      <c r="A296" t="s">
        <v>485</v>
      </c>
      <c r="B296" t="s">
        <v>945</v>
      </c>
    </row>
    <row r="297" spans="1:2">
      <c r="A297" t="s">
        <v>551</v>
      </c>
      <c r="B297" t="s">
        <v>946</v>
      </c>
    </row>
    <row r="298" spans="1:2">
      <c r="A298" t="s">
        <v>602</v>
      </c>
      <c r="B298" t="s">
        <v>947</v>
      </c>
    </row>
    <row r="299" spans="1:2">
      <c r="A299" t="s">
        <v>415</v>
      </c>
      <c r="B299" t="s">
        <v>948</v>
      </c>
    </row>
    <row r="300" spans="1:2">
      <c r="A300" t="s">
        <v>571</v>
      </c>
      <c r="B300" t="s">
        <v>949</v>
      </c>
    </row>
    <row r="301" spans="1:2">
      <c r="A301" t="s">
        <v>552</v>
      </c>
      <c r="B301" t="s">
        <v>950</v>
      </c>
    </row>
    <row r="302" spans="1:2">
      <c r="A302" t="s">
        <v>572</v>
      </c>
      <c r="B302" t="s">
        <v>951</v>
      </c>
    </row>
    <row r="303" spans="1:2">
      <c r="A303" t="s">
        <v>486</v>
      </c>
      <c r="B303" t="s">
        <v>952</v>
      </c>
    </row>
    <row r="304" spans="1:2">
      <c r="A304" t="s">
        <v>194</v>
      </c>
      <c r="B304" t="s">
        <v>953</v>
      </c>
    </row>
    <row r="305" spans="1:2">
      <c r="A305" t="s">
        <v>156</v>
      </c>
      <c r="B305" t="s">
        <v>954</v>
      </c>
    </row>
    <row r="306" spans="1:2">
      <c r="A306" t="s">
        <v>487</v>
      </c>
      <c r="B306" t="s">
        <v>955</v>
      </c>
    </row>
    <row r="307" spans="1:2">
      <c r="A307" t="s">
        <v>343</v>
      </c>
      <c r="B307" t="s">
        <v>956</v>
      </c>
    </row>
    <row r="308" spans="1:2">
      <c r="A308" t="s">
        <v>416</v>
      </c>
      <c r="B308" t="s">
        <v>957</v>
      </c>
    </row>
    <row r="309" spans="1:2">
      <c r="A309" t="s">
        <v>243</v>
      </c>
      <c r="B309" t="s">
        <v>958</v>
      </c>
    </row>
    <row r="310" spans="1:2">
      <c r="A310" t="s">
        <v>372</v>
      </c>
      <c r="B310" t="s">
        <v>959</v>
      </c>
    </row>
    <row r="311" spans="1:2">
      <c r="A311" t="s">
        <v>316</v>
      </c>
      <c r="B311" t="s">
        <v>960</v>
      </c>
    </row>
    <row r="312" spans="1:2">
      <c r="A312" t="s">
        <v>244</v>
      </c>
      <c r="B312" t="s">
        <v>961</v>
      </c>
    </row>
    <row r="313" spans="1:2">
      <c r="A313" t="s">
        <v>344</v>
      </c>
      <c r="B313" t="s">
        <v>962</v>
      </c>
    </row>
    <row r="314" spans="1:2">
      <c r="A314" t="s">
        <v>205</v>
      </c>
      <c r="B314" t="s">
        <v>963</v>
      </c>
    </row>
    <row r="315" spans="1:2">
      <c r="A315" t="s">
        <v>245</v>
      </c>
      <c r="B315" t="s">
        <v>964</v>
      </c>
    </row>
    <row r="316" spans="1:2">
      <c r="A316" t="s">
        <v>182</v>
      </c>
      <c r="B316" t="s">
        <v>965</v>
      </c>
    </row>
    <row r="317" spans="1:2">
      <c r="A317" t="s">
        <v>345</v>
      </c>
      <c r="B317" t="s">
        <v>966</v>
      </c>
    </row>
    <row r="318" spans="1:2">
      <c r="A318" t="s">
        <v>488</v>
      </c>
      <c r="B318" t="s">
        <v>967</v>
      </c>
    </row>
    <row r="319" spans="1:2">
      <c r="A319" t="s">
        <v>555</v>
      </c>
      <c r="B319" t="s">
        <v>968</v>
      </c>
    </row>
    <row r="320" spans="1:2">
      <c r="A320" t="s">
        <v>246</v>
      </c>
      <c r="B320" t="s">
        <v>969</v>
      </c>
    </row>
    <row r="321" spans="1:2">
      <c r="A321" t="s">
        <v>573</v>
      </c>
      <c r="B321" t="s">
        <v>970</v>
      </c>
    </row>
    <row r="322" spans="1:2">
      <c r="A322" t="s">
        <v>574</v>
      </c>
      <c r="B322" t="s">
        <v>971</v>
      </c>
    </row>
    <row r="323" spans="1:2">
      <c r="A323" t="s">
        <v>417</v>
      </c>
      <c r="B323" t="s">
        <v>972</v>
      </c>
    </row>
    <row r="324" spans="1:2">
      <c r="A324" t="s">
        <v>166</v>
      </c>
      <c r="B324" t="s">
        <v>973</v>
      </c>
    </row>
    <row r="325" spans="1:2">
      <c r="A325" t="s">
        <v>544</v>
      </c>
      <c r="B325" t="s">
        <v>974</v>
      </c>
    </row>
    <row r="326" spans="1:2">
      <c r="A326" t="s">
        <v>270</v>
      </c>
      <c r="B326" t="s">
        <v>975</v>
      </c>
    </row>
    <row r="327" spans="1:2">
      <c r="A327" t="s">
        <v>279</v>
      </c>
      <c r="B327" t="s">
        <v>976</v>
      </c>
    </row>
    <row r="328" spans="1:2">
      <c r="A328" t="s">
        <v>489</v>
      </c>
      <c r="B328" t="s">
        <v>977</v>
      </c>
    </row>
    <row r="329" spans="1:2">
      <c r="A329" t="s">
        <v>373</v>
      </c>
      <c r="B329" t="s">
        <v>978</v>
      </c>
    </row>
    <row r="330" spans="1:2">
      <c r="A330" t="s">
        <v>418</v>
      </c>
      <c r="B330" t="s">
        <v>979</v>
      </c>
    </row>
    <row r="331" spans="1:2">
      <c r="A331" t="s">
        <v>603</v>
      </c>
      <c r="B331" t="s">
        <v>980</v>
      </c>
    </row>
    <row r="332" spans="1:2">
      <c r="A332" t="s">
        <v>490</v>
      </c>
      <c r="B332" t="s">
        <v>981</v>
      </c>
    </row>
    <row r="333" spans="1:2">
      <c r="A333" t="s">
        <v>419</v>
      </c>
      <c r="B333" t="s">
        <v>982</v>
      </c>
    </row>
    <row r="334" spans="1:2">
      <c r="A334" t="s">
        <v>163</v>
      </c>
      <c r="B334" t="s">
        <v>983</v>
      </c>
    </row>
    <row r="335" spans="1:2">
      <c r="A335" t="s">
        <v>317</v>
      </c>
      <c r="B335" t="s">
        <v>984</v>
      </c>
    </row>
    <row r="336" spans="1:2">
      <c r="A336" t="s">
        <v>346</v>
      </c>
      <c r="B336" t="s">
        <v>985</v>
      </c>
    </row>
    <row r="337" spans="1:2">
      <c r="A337" t="s">
        <v>229</v>
      </c>
      <c r="B337" t="s">
        <v>986</v>
      </c>
    </row>
    <row r="338" spans="1:2">
      <c r="A338" t="s">
        <v>237</v>
      </c>
      <c r="B338" t="s">
        <v>987</v>
      </c>
    </row>
    <row r="339" spans="1:2">
      <c r="A339" t="s">
        <v>988</v>
      </c>
      <c r="B339" t="s">
        <v>989</v>
      </c>
    </row>
    <row r="340" spans="1:2">
      <c r="A340" t="s">
        <v>374</v>
      </c>
      <c r="B340" t="s">
        <v>990</v>
      </c>
    </row>
    <row r="341" spans="1:2">
      <c r="A341" t="s">
        <v>991</v>
      </c>
      <c r="B341" t="s">
        <v>992</v>
      </c>
    </row>
    <row r="342" spans="1:2">
      <c r="A342" t="s">
        <v>420</v>
      </c>
      <c r="B342" t="s">
        <v>993</v>
      </c>
    </row>
    <row r="343" spans="1:2">
      <c r="A343" t="s">
        <v>994</v>
      </c>
      <c r="B343" t="s">
        <v>995</v>
      </c>
    </row>
    <row r="344" spans="1:2">
      <c r="A344" t="s">
        <v>491</v>
      </c>
      <c r="B344" t="s">
        <v>996</v>
      </c>
    </row>
    <row r="345" spans="1:2">
      <c r="A345" t="s">
        <v>492</v>
      </c>
      <c r="B345" t="s">
        <v>997</v>
      </c>
    </row>
    <row r="346" spans="1:2">
      <c r="A346" t="s">
        <v>528</v>
      </c>
      <c r="B346" t="s">
        <v>998</v>
      </c>
    </row>
    <row r="347" spans="1:2">
      <c r="A347" t="s">
        <v>999</v>
      </c>
      <c r="B347" t="s">
        <v>1000</v>
      </c>
    </row>
    <row r="348" spans="1:2">
      <c r="A348" t="s">
        <v>545</v>
      </c>
      <c r="B348" t="s">
        <v>1001</v>
      </c>
    </row>
    <row r="349" spans="1:2">
      <c r="A349" t="s">
        <v>1002</v>
      </c>
      <c r="B349" t="s">
        <v>1003</v>
      </c>
    </row>
    <row r="350" spans="1:2">
      <c r="A350" t="s">
        <v>493</v>
      </c>
      <c r="B350" t="s">
        <v>1004</v>
      </c>
    </row>
    <row r="351" spans="1:2">
      <c r="A351" t="s">
        <v>1005</v>
      </c>
      <c r="B351" t="s">
        <v>1006</v>
      </c>
    </row>
    <row r="352" spans="1:2">
      <c r="A352" t="s">
        <v>1007</v>
      </c>
      <c r="B352" t="s">
        <v>1008</v>
      </c>
    </row>
    <row r="353" spans="1:2">
      <c r="A353" t="s">
        <v>259</v>
      </c>
      <c r="B353" t="s">
        <v>1009</v>
      </c>
    </row>
    <row r="354" spans="1:2">
      <c r="A354" t="s">
        <v>494</v>
      </c>
      <c r="B354" t="s">
        <v>1010</v>
      </c>
    </row>
    <row r="355" spans="1:2">
      <c r="A355" t="s">
        <v>597</v>
      </c>
      <c r="B355" t="s">
        <v>1011</v>
      </c>
    </row>
    <row r="356" spans="1:2">
      <c r="A356" t="s">
        <v>495</v>
      </c>
      <c r="B356" t="s">
        <v>1012</v>
      </c>
    </row>
    <row r="357" spans="1:2">
      <c r="A357" t="s">
        <v>421</v>
      </c>
      <c r="B357" t="s">
        <v>1013</v>
      </c>
    </row>
    <row r="358" spans="1:2">
      <c r="A358" t="s">
        <v>347</v>
      </c>
      <c r="B358" t="s">
        <v>1014</v>
      </c>
    </row>
    <row r="359" spans="1:2">
      <c r="A359" t="s">
        <v>599</v>
      </c>
      <c r="B359" t="s">
        <v>1015</v>
      </c>
    </row>
    <row r="360" spans="1:2">
      <c r="A360" t="s">
        <v>609</v>
      </c>
      <c r="B360" t="s">
        <v>1016</v>
      </c>
    </row>
    <row r="361" spans="1:2">
      <c r="A361" t="s">
        <v>620</v>
      </c>
      <c r="B361" t="s">
        <v>1017</v>
      </c>
    </row>
    <row r="362" spans="1:2">
      <c r="A362" t="s">
        <v>265</v>
      </c>
      <c r="B362" t="s">
        <v>1018</v>
      </c>
    </row>
    <row r="363" spans="1:2">
      <c r="A363" t="s">
        <v>280</v>
      </c>
      <c r="B363" t="s">
        <v>1019</v>
      </c>
    </row>
    <row r="364" spans="1:2">
      <c r="A364" t="s">
        <v>250</v>
      </c>
      <c r="B364" t="s">
        <v>1020</v>
      </c>
    </row>
    <row r="365" spans="1:2">
      <c r="A365" t="s">
        <v>496</v>
      </c>
      <c r="B365" t="s">
        <v>1021</v>
      </c>
    </row>
    <row r="366" spans="1:2">
      <c r="A366" t="s">
        <v>348</v>
      </c>
      <c r="B366" t="s">
        <v>1022</v>
      </c>
    </row>
    <row r="367" spans="1:2">
      <c r="A367" t="s">
        <v>230</v>
      </c>
      <c r="B367" t="s">
        <v>1023</v>
      </c>
    </row>
    <row r="368" spans="1:2">
      <c r="A368" t="s">
        <v>281</v>
      </c>
      <c r="B368" t="s">
        <v>1024</v>
      </c>
    </row>
    <row r="369" spans="1:2">
      <c r="A369" t="s">
        <v>191</v>
      </c>
      <c r="B369" t="s">
        <v>1025</v>
      </c>
    </row>
    <row r="370" spans="1:2">
      <c r="A370" t="s">
        <v>211</v>
      </c>
      <c r="B370" t="s">
        <v>1026</v>
      </c>
    </row>
    <row r="371" spans="1:2">
      <c r="A371" t="s">
        <v>251</v>
      </c>
      <c r="B371" t="s">
        <v>1027</v>
      </c>
    </row>
    <row r="372" spans="1:2">
      <c r="A372" t="s">
        <v>145</v>
      </c>
      <c r="B372" t="s">
        <v>1028</v>
      </c>
    </row>
    <row r="373" spans="1:2">
      <c r="A373" t="s">
        <v>141</v>
      </c>
      <c r="B373" t="s">
        <v>1029</v>
      </c>
    </row>
    <row r="374" spans="1:2">
      <c r="A374" t="s">
        <v>139</v>
      </c>
      <c r="B374" t="s">
        <v>1030</v>
      </c>
    </row>
    <row r="375" spans="1:2">
      <c r="A375" t="s">
        <v>349</v>
      </c>
      <c r="B375" t="s">
        <v>1031</v>
      </c>
    </row>
    <row r="376" spans="1:2">
      <c r="A376" t="s">
        <v>587</v>
      </c>
      <c r="B376" t="s">
        <v>1032</v>
      </c>
    </row>
    <row r="377" spans="1:2">
      <c r="A377" t="s">
        <v>1033</v>
      </c>
      <c r="B377" t="s">
        <v>1034</v>
      </c>
    </row>
    <row r="378" spans="1:2">
      <c r="A378" t="s">
        <v>529</v>
      </c>
      <c r="B378" t="s">
        <v>1035</v>
      </c>
    </row>
    <row r="379" spans="1:2">
      <c r="A379" t="s">
        <v>350</v>
      </c>
      <c r="B379" t="s">
        <v>1036</v>
      </c>
    </row>
    <row r="380" spans="1:2">
      <c r="A380" t="s">
        <v>1037</v>
      </c>
      <c r="B380" t="s">
        <v>1038</v>
      </c>
    </row>
    <row r="381" spans="1:2">
      <c r="A381" t="s">
        <v>497</v>
      </c>
      <c r="B381" t="s">
        <v>1039</v>
      </c>
    </row>
    <row r="382" spans="1:2">
      <c r="A382" t="s">
        <v>1040</v>
      </c>
      <c r="B382" t="s">
        <v>1041</v>
      </c>
    </row>
    <row r="383" spans="1:2">
      <c r="A383" t="s">
        <v>1042</v>
      </c>
      <c r="B383" t="s">
        <v>1043</v>
      </c>
    </row>
    <row r="384" spans="1:2">
      <c r="A384" t="s">
        <v>1044</v>
      </c>
      <c r="B384" t="s">
        <v>1045</v>
      </c>
    </row>
    <row r="385" spans="1:2">
      <c r="A385" t="s">
        <v>1046</v>
      </c>
      <c r="B385" t="s">
        <v>1047</v>
      </c>
    </row>
    <row r="386" spans="1:2">
      <c r="A386" t="s">
        <v>216</v>
      </c>
      <c r="B386" t="s">
        <v>1048</v>
      </c>
    </row>
    <row r="387" spans="1:2">
      <c r="A387" t="s">
        <v>422</v>
      </c>
      <c r="B387" t="s">
        <v>1049</v>
      </c>
    </row>
    <row r="388" spans="1:2">
      <c r="A388" t="s">
        <v>498</v>
      </c>
      <c r="B388" t="s">
        <v>1050</v>
      </c>
    </row>
    <row r="389" spans="1:2">
      <c r="A389" t="s">
        <v>1051</v>
      </c>
      <c r="B389" t="s">
        <v>1052</v>
      </c>
    </row>
    <row r="390" spans="1:2">
      <c r="A390" t="s">
        <v>546</v>
      </c>
      <c r="B390" t="s">
        <v>1053</v>
      </c>
    </row>
    <row r="391" spans="1:2">
      <c r="A391" t="s">
        <v>600</v>
      </c>
      <c r="B391" t="s">
        <v>1054</v>
      </c>
    </row>
    <row r="392" spans="1:2">
      <c r="A392" t="s">
        <v>351</v>
      </c>
      <c r="B392" t="s">
        <v>1055</v>
      </c>
    </row>
    <row r="393" spans="1:2">
      <c r="A393" t="s">
        <v>499</v>
      </c>
      <c r="B393" t="s">
        <v>1056</v>
      </c>
    </row>
    <row r="394" spans="1:2">
      <c r="A394" t="s">
        <v>423</v>
      </c>
      <c r="B394" t="s">
        <v>1057</v>
      </c>
    </row>
    <row r="395" spans="1:2">
      <c r="A395" t="s">
        <v>260</v>
      </c>
      <c r="B395" t="s">
        <v>1058</v>
      </c>
    </row>
    <row r="396" spans="1:2">
      <c r="A396" t="s">
        <v>282</v>
      </c>
      <c r="B396" t="s">
        <v>1059</v>
      </c>
    </row>
    <row r="397" spans="1:2">
      <c r="A397" t="s">
        <v>1060</v>
      </c>
      <c r="B397" t="s">
        <v>1061</v>
      </c>
    </row>
    <row r="398" spans="1:2">
      <c r="A398" t="s">
        <v>271</v>
      </c>
      <c r="B398" t="s">
        <v>1062</v>
      </c>
    </row>
    <row r="399" spans="1:2">
      <c r="A399" t="s">
        <v>204</v>
      </c>
      <c r="B399" t="s">
        <v>1063</v>
      </c>
    </row>
    <row r="400" spans="1:2">
      <c r="A400" t="s">
        <v>1064</v>
      </c>
      <c r="B400" t="s">
        <v>1065</v>
      </c>
    </row>
    <row r="401" spans="1:2">
      <c r="A401" t="s">
        <v>556</v>
      </c>
      <c r="B401" t="s">
        <v>1066</v>
      </c>
    </row>
    <row r="402" spans="1:2">
      <c r="A402" t="s">
        <v>500</v>
      </c>
      <c r="B402" t="s">
        <v>1067</v>
      </c>
    </row>
    <row r="403" spans="1:2">
      <c r="A403" t="s">
        <v>575</v>
      </c>
      <c r="B403" t="s">
        <v>1068</v>
      </c>
    </row>
    <row r="404" spans="1:2">
      <c r="A404" t="s">
        <v>164</v>
      </c>
      <c r="B404" t="s">
        <v>1069</v>
      </c>
    </row>
    <row r="405" spans="1:2">
      <c r="A405" t="s">
        <v>247</v>
      </c>
      <c r="B405" t="s">
        <v>1070</v>
      </c>
    </row>
    <row r="406" spans="1:2">
      <c r="A406" t="s">
        <v>318</v>
      </c>
      <c r="B406" t="s">
        <v>1071</v>
      </c>
    </row>
    <row r="407" spans="1:2">
      <c r="A407" t="s">
        <v>168</v>
      </c>
      <c r="B407" t="s">
        <v>1072</v>
      </c>
    </row>
    <row r="408" spans="1:2">
      <c r="A408" t="s">
        <v>319</v>
      </c>
      <c r="B408" t="s">
        <v>1073</v>
      </c>
    </row>
    <row r="409" spans="1:2">
      <c r="A409" t="s">
        <v>501</v>
      </c>
      <c r="B409" t="s">
        <v>1074</v>
      </c>
    </row>
    <row r="410" spans="1:2">
      <c r="A410" t="s">
        <v>375</v>
      </c>
      <c r="B410" t="s">
        <v>1075</v>
      </c>
    </row>
    <row r="411" spans="1:2">
      <c r="A411" t="s">
        <v>201</v>
      </c>
      <c r="B411" t="s">
        <v>1076</v>
      </c>
    </row>
    <row r="412" spans="1:2">
      <c r="A412" t="s">
        <v>424</v>
      </c>
      <c r="B412" t="s">
        <v>1077</v>
      </c>
    </row>
    <row r="413" spans="1:2">
      <c r="A413" t="s">
        <v>287</v>
      </c>
      <c r="B413" t="s">
        <v>1078</v>
      </c>
    </row>
    <row r="414" spans="1:2">
      <c r="A414" t="s">
        <v>297</v>
      </c>
      <c r="B414" t="s">
        <v>1079</v>
      </c>
    </row>
    <row r="415" spans="1:2">
      <c r="A415" t="s">
        <v>502</v>
      </c>
      <c r="B415" t="s">
        <v>1080</v>
      </c>
    </row>
    <row r="416" spans="1:2">
      <c r="A416" t="s">
        <v>138</v>
      </c>
      <c r="B416" t="s">
        <v>1081</v>
      </c>
    </row>
    <row r="417" spans="1:2">
      <c r="A417" t="s">
        <v>503</v>
      </c>
      <c r="B417" t="s">
        <v>1082</v>
      </c>
    </row>
    <row r="418" spans="1:2">
      <c r="A418" t="s">
        <v>582</v>
      </c>
      <c r="B418" t="s">
        <v>1083</v>
      </c>
    </row>
    <row r="419" spans="1:2">
      <c r="A419" t="s">
        <v>179</v>
      </c>
      <c r="B419" t="s">
        <v>1084</v>
      </c>
    </row>
    <row r="420" spans="1:2">
      <c r="A420" t="s">
        <v>252</v>
      </c>
      <c r="B420" t="s">
        <v>1085</v>
      </c>
    </row>
    <row r="421" spans="1:2">
      <c r="A421" t="s">
        <v>425</v>
      </c>
      <c r="B421" t="s">
        <v>1086</v>
      </c>
    </row>
    <row r="422" spans="1:2">
      <c r="A422" t="s">
        <v>504</v>
      </c>
      <c r="B422" t="s">
        <v>1087</v>
      </c>
    </row>
    <row r="423" spans="1:2">
      <c r="A423" t="s">
        <v>298</v>
      </c>
      <c r="B423" t="s">
        <v>1088</v>
      </c>
    </row>
    <row r="424" spans="1:2">
      <c r="A424" t="s">
        <v>272</v>
      </c>
      <c r="B424" t="s">
        <v>1089</v>
      </c>
    </row>
    <row r="425" spans="1:2">
      <c r="A425" t="s">
        <v>192</v>
      </c>
      <c r="B425" t="s">
        <v>1090</v>
      </c>
    </row>
    <row r="426" spans="1:2">
      <c r="A426" t="s">
        <v>426</v>
      </c>
      <c r="B426" t="s">
        <v>1091</v>
      </c>
    </row>
    <row r="427" spans="1:2">
      <c r="A427" t="s">
        <v>157</v>
      </c>
      <c r="B427" t="s">
        <v>1092</v>
      </c>
    </row>
    <row r="428" spans="1:2">
      <c r="A428" t="s">
        <v>505</v>
      </c>
      <c r="B428" t="s">
        <v>1093</v>
      </c>
    </row>
    <row r="429" spans="1:2">
      <c r="A429" t="s">
        <v>427</v>
      </c>
      <c r="B429" t="s">
        <v>1094</v>
      </c>
    </row>
    <row r="430" spans="1:2">
      <c r="A430" t="s">
        <v>506</v>
      </c>
      <c r="B430" t="s">
        <v>1095</v>
      </c>
    </row>
    <row r="431" spans="1:2">
      <c r="A431" t="s">
        <v>320</v>
      </c>
      <c r="B431" t="s">
        <v>1096</v>
      </c>
    </row>
    <row r="432" spans="1:2">
      <c r="A432" t="s">
        <v>524</v>
      </c>
      <c r="B432" t="s">
        <v>1097</v>
      </c>
    </row>
    <row r="433" spans="1:2">
      <c r="A433" t="s">
        <v>352</v>
      </c>
      <c r="B433" t="s">
        <v>1098</v>
      </c>
    </row>
    <row r="434" spans="1:2">
      <c r="A434" t="s">
        <v>321</v>
      </c>
      <c r="B434" t="s">
        <v>1099</v>
      </c>
    </row>
    <row r="435" spans="1:2">
      <c r="A435" t="s">
        <v>183</v>
      </c>
      <c r="B435" t="s">
        <v>1100</v>
      </c>
    </row>
    <row r="436" spans="1:2">
      <c r="A436" t="s">
        <v>266</v>
      </c>
      <c r="B436" t="s">
        <v>1101</v>
      </c>
    </row>
    <row r="437" spans="1:2">
      <c r="A437" t="s">
        <v>507</v>
      </c>
      <c r="B437" t="s">
        <v>1102</v>
      </c>
    </row>
    <row r="438" spans="1:2">
      <c r="A438" t="s">
        <v>623</v>
      </c>
      <c r="B438" t="s">
        <v>1103</v>
      </c>
    </row>
    <row r="439" spans="1:2">
      <c r="A439" t="s">
        <v>376</v>
      </c>
      <c r="B439" t="s">
        <v>1104</v>
      </c>
    </row>
    <row r="440" spans="1:2">
      <c r="A440" t="s">
        <v>377</v>
      </c>
      <c r="B440" t="s">
        <v>1105</v>
      </c>
    </row>
    <row r="441" spans="1:2">
      <c r="A441" t="s">
        <v>322</v>
      </c>
      <c r="B441" t="s">
        <v>1106</v>
      </c>
    </row>
    <row r="442" spans="1:2">
      <c r="A442" t="s">
        <v>378</v>
      </c>
      <c r="B442" t="s">
        <v>1107</v>
      </c>
    </row>
    <row r="443" spans="1:2">
      <c r="A443" t="s">
        <v>508</v>
      </c>
      <c r="B443" t="s">
        <v>1108</v>
      </c>
    </row>
    <row r="444" spans="1:2">
      <c r="A444" t="s">
        <v>509</v>
      </c>
      <c r="B444" t="s">
        <v>1109</v>
      </c>
    </row>
    <row r="445" spans="1:2">
      <c r="A445" t="s">
        <v>379</v>
      </c>
      <c r="B445" t="s">
        <v>1110</v>
      </c>
    </row>
    <row r="446" spans="1:2">
      <c r="A446" t="s">
        <v>428</v>
      </c>
      <c r="B446" t="s">
        <v>1111</v>
      </c>
    </row>
    <row r="447" spans="1:2">
      <c r="A447" t="s">
        <v>530</v>
      </c>
      <c r="B447" t="s">
        <v>1112</v>
      </c>
    </row>
    <row r="448" spans="1:2">
      <c r="A448" t="s">
        <v>353</v>
      </c>
      <c r="B448" t="s">
        <v>1113</v>
      </c>
    </row>
    <row r="449" spans="1:2">
      <c r="A449" t="s">
        <v>429</v>
      </c>
      <c r="B449" t="s">
        <v>1114</v>
      </c>
    </row>
    <row r="450" spans="1:2">
      <c r="A450" t="s">
        <v>267</v>
      </c>
      <c r="B450" t="s">
        <v>1115</v>
      </c>
    </row>
    <row r="451" spans="1:2">
      <c r="A451" t="s">
        <v>510</v>
      </c>
      <c r="B451" t="s">
        <v>1116</v>
      </c>
    </row>
    <row r="452" spans="1:2">
      <c r="A452" t="s">
        <v>299</v>
      </c>
      <c r="B452" t="s">
        <v>1117</v>
      </c>
    </row>
    <row r="453" spans="1:2">
      <c r="A453" t="s">
        <v>511</v>
      </c>
      <c r="B453" t="s">
        <v>1118</v>
      </c>
    </row>
    <row r="454" spans="1:2">
      <c r="A454" t="s">
        <v>323</v>
      </c>
      <c r="B454" t="s">
        <v>1119</v>
      </c>
    </row>
    <row r="455" spans="1:2">
      <c r="A455" t="s">
        <v>558</v>
      </c>
      <c r="B455" t="s">
        <v>1120</v>
      </c>
    </row>
    <row r="456" spans="1:2">
      <c r="A456" t="s">
        <v>174</v>
      </c>
      <c r="B456" t="s">
        <v>1121</v>
      </c>
    </row>
    <row r="457" spans="1:2">
      <c r="A457" t="s">
        <v>380</v>
      </c>
      <c r="B457" t="s">
        <v>1122</v>
      </c>
    </row>
    <row r="458" spans="1:2">
      <c r="A458" t="s">
        <v>354</v>
      </c>
      <c r="B458" t="s">
        <v>1123</v>
      </c>
    </row>
    <row r="459" spans="1:2">
      <c r="A459" t="s">
        <v>604</v>
      </c>
      <c r="B459" t="s">
        <v>1124</v>
      </c>
    </row>
    <row r="460" spans="1:2">
      <c r="A460" t="s">
        <v>531</v>
      </c>
      <c r="B460" t="s">
        <v>1125</v>
      </c>
    </row>
    <row r="461" spans="1:2">
      <c r="A461" t="s">
        <v>430</v>
      </c>
      <c r="B461" t="s">
        <v>1126</v>
      </c>
    </row>
    <row r="462" spans="1:2">
      <c r="A462" t="s">
        <v>283</v>
      </c>
      <c r="B462" t="s">
        <v>1127</v>
      </c>
    </row>
    <row r="463" spans="1:2">
      <c r="A463" t="s">
        <v>355</v>
      </c>
      <c r="B463" t="s">
        <v>1128</v>
      </c>
    </row>
    <row r="464" spans="1:2">
      <c r="A464" t="s">
        <v>261</v>
      </c>
      <c r="B464" t="s">
        <v>1129</v>
      </c>
    </row>
    <row r="465" spans="1:2">
      <c r="A465" t="s">
        <v>356</v>
      </c>
      <c r="B465" t="s">
        <v>1130</v>
      </c>
    </row>
    <row r="466" spans="1:2">
      <c r="A466" t="s">
        <v>512</v>
      </c>
      <c r="B466" t="s">
        <v>1131</v>
      </c>
    </row>
    <row r="467" spans="1:2">
      <c r="A467" t="s">
        <v>253</v>
      </c>
      <c r="B467" t="s">
        <v>1132</v>
      </c>
    </row>
    <row r="468" spans="1:2">
      <c r="A468" t="s">
        <v>324</v>
      </c>
      <c r="B468" t="s">
        <v>1133</v>
      </c>
    </row>
    <row r="469" spans="1:2">
      <c r="A469" t="s">
        <v>431</v>
      </c>
      <c r="B469" t="s">
        <v>1134</v>
      </c>
    </row>
    <row r="470" spans="1:2">
      <c r="A470" t="s">
        <v>151</v>
      </c>
      <c r="B470" t="s">
        <v>1135</v>
      </c>
    </row>
    <row r="471" spans="1:2">
      <c r="A471" t="s">
        <v>158</v>
      </c>
      <c r="B471" t="s">
        <v>1136</v>
      </c>
    </row>
    <row r="472" spans="1:2">
      <c r="A472" t="s">
        <v>225</v>
      </c>
      <c r="B472" t="s">
        <v>1137</v>
      </c>
    </row>
    <row r="473" spans="1:2">
      <c r="A473" t="s">
        <v>207</v>
      </c>
      <c r="B473" t="s">
        <v>1138</v>
      </c>
    </row>
    <row r="474" spans="1:2">
      <c r="A474" t="s">
        <v>206</v>
      </c>
      <c r="B474" t="s">
        <v>1139</v>
      </c>
    </row>
    <row r="475" spans="1:2">
      <c r="A475" t="s">
        <v>325</v>
      </c>
      <c r="B475" t="s">
        <v>1140</v>
      </c>
    </row>
    <row r="476" spans="1:2">
      <c r="A476" t="s">
        <v>148</v>
      </c>
      <c r="B476" t="s">
        <v>1141</v>
      </c>
    </row>
    <row r="477" spans="1:2">
      <c r="A477" t="s">
        <v>254</v>
      </c>
      <c r="B477" t="s">
        <v>1142</v>
      </c>
    </row>
    <row r="478" spans="1:2">
      <c r="A478" t="s">
        <v>193</v>
      </c>
      <c r="B478" t="s">
        <v>1143</v>
      </c>
    </row>
    <row r="479" spans="1:2">
      <c r="A479" t="s">
        <v>513</v>
      </c>
      <c r="B479" t="s">
        <v>1144</v>
      </c>
    </row>
    <row r="480" spans="1:2">
      <c r="A480" t="s">
        <v>1145</v>
      </c>
      <c r="B480" t="s">
        <v>1146</v>
      </c>
    </row>
    <row r="481" spans="1:2">
      <c r="A481" t="s">
        <v>432</v>
      </c>
      <c r="B481" t="s">
        <v>1147</v>
      </c>
    </row>
    <row r="482" spans="1:2">
      <c r="A482" t="s">
        <v>357</v>
      </c>
      <c r="B482" t="s">
        <v>1148</v>
      </c>
    </row>
    <row r="483" spans="1:2">
      <c r="A483" t="s">
        <v>213</v>
      </c>
      <c r="B483" t="s">
        <v>1149</v>
      </c>
    </row>
    <row r="484" spans="1:2">
      <c r="A484" t="s">
        <v>433</v>
      </c>
      <c r="B484" t="s">
        <v>1150</v>
      </c>
    </row>
    <row r="485" spans="1:2">
      <c r="A485" t="s">
        <v>288</v>
      </c>
      <c r="B485" t="s">
        <v>1151</v>
      </c>
    </row>
    <row r="486" spans="1:2">
      <c r="A486" t="s">
        <v>268</v>
      </c>
      <c r="B486" t="s">
        <v>1152</v>
      </c>
    </row>
    <row r="487" spans="1:2">
      <c r="A487" t="s">
        <v>326</v>
      </c>
      <c r="B487" t="s">
        <v>1153</v>
      </c>
    </row>
    <row r="488" spans="1:2">
      <c r="A488" t="s">
        <v>381</v>
      </c>
      <c r="B488" t="s">
        <v>1154</v>
      </c>
    </row>
    <row r="489" spans="1:2">
      <c r="A489" t="s">
        <v>514</v>
      </c>
      <c r="B489" t="s">
        <v>1155</v>
      </c>
    </row>
    <row r="490" spans="1:2">
      <c r="A490" t="s">
        <v>172</v>
      </c>
      <c r="B490" t="s">
        <v>1156</v>
      </c>
    </row>
    <row r="491" spans="1:2">
      <c r="A491" t="s">
        <v>382</v>
      </c>
      <c r="B491" t="s">
        <v>1157</v>
      </c>
    </row>
    <row r="492" spans="1:2">
      <c r="A492" t="s">
        <v>605</v>
      </c>
      <c r="B492" t="s">
        <v>1158</v>
      </c>
    </row>
    <row r="493" spans="1:2">
      <c r="A493" t="s">
        <v>434</v>
      </c>
      <c r="B493" t="s">
        <v>1159</v>
      </c>
    </row>
    <row r="494" spans="1:2">
      <c r="A494" t="s">
        <v>629</v>
      </c>
      <c r="B494" t="s">
        <v>1160</v>
      </c>
    </row>
    <row r="495" spans="1:2">
      <c r="A495" t="s">
        <v>238</v>
      </c>
      <c r="B495" t="s">
        <v>1161</v>
      </c>
    </row>
    <row r="496" spans="1:2">
      <c r="A496" t="s">
        <v>161</v>
      </c>
      <c r="B496" t="s">
        <v>1162</v>
      </c>
    </row>
    <row r="497" spans="1:2">
      <c r="A497" t="s">
        <v>300</v>
      </c>
      <c r="B497" t="s">
        <v>1163</v>
      </c>
    </row>
    <row r="498" spans="1:2">
      <c r="A498" t="s">
        <v>147</v>
      </c>
      <c r="B498" t="s">
        <v>1164</v>
      </c>
    </row>
    <row r="499" spans="1:2">
      <c r="A499" t="s">
        <v>515</v>
      </c>
      <c r="B499" t="s">
        <v>1165</v>
      </c>
    </row>
    <row r="500" spans="1:2">
      <c r="A500" t="s">
        <v>143</v>
      </c>
      <c r="B500" t="s">
        <v>1166</v>
      </c>
    </row>
    <row r="501" spans="1:2">
      <c r="A501" t="s">
        <v>516</v>
      </c>
      <c r="B501" t="s">
        <v>1167</v>
      </c>
    </row>
    <row r="502" spans="1:2">
      <c r="A502" t="s">
        <v>217</v>
      </c>
      <c r="B502" t="s">
        <v>1168</v>
      </c>
    </row>
    <row r="503" spans="1:2">
      <c r="A503" t="s">
        <v>301</v>
      </c>
      <c r="B503" t="s">
        <v>1169</v>
      </c>
    </row>
    <row r="504" spans="1:2">
      <c r="A504" t="s">
        <v>435</v>
      </c>
      <c r="B504" t="s">
        <v>1170</v>
      </c>
    </row>
    <row r="505" spans="1:2">
      <c r="A505" t="s">
        <v>273</v>
      </c>
      <c r="B505" t="s">
        <v>1171</v>
      </c>
    </row>
    <row r="506" spans="1:2">
      <c r="A506" t="s">
        <v>358</v>
      </c>
      <c r="B506" t="s">
        <v>1172</v>
      </c>
    </row>
    <row r="507" spans="1:2">
      <c r="A507" t="s">
        <v>517</v>
      </c>
      <c r="B507" t="s">
        <v>1173</v>
      </c>
    </row>
    <row r="508" spans="1:2">
      <c r="A508" t="s">
        <v>383</v>
      </c>
      <c r="B508" t="s">
        <v>1174</v>
      </c>
    </row>
    <row r="509" spans="1:2">
      <c r="A509" t="s">
        <v>525</v>
      </c>
      <c r="B509" t="s">
        <v>1175</v>
      </c>
    </row>
    <row r="510" spans="1:2">
      <c r="A510" t="s">
        <v>518</v>
      </c>
      <c r="B510" t="s">
        <v>1176</v>
      </c>
    </row>
    <row r="511" spans="1:2">
      <c r="A511" t="s">
        <v>1177</v>
      </c>
      <c r="B511" t="s">
        <v>1178</v>
      </c>
    </row>
    <row r="512" spans="1:2">
      <c r="A512" t="s">
        <v>1179</v>
      </c>
      <c r="B512" t="s">
        <v>1180</v>
      </c>
    </row>
    <row r="513" spans="1:2">
      <c r="A513" t="s">
        <v>559</v>
      </c>
      <c r="B513" t="s">
        <v>1181</v>
      </c>
    </row>
    <row r="514" spans="1:2">
      <c r="A514" t="s">
        <v>532</v>
      </c>
      <c r="B514" t="s">
        <v>1182</v>
      </c>
    </row>
    <row r="515" spans="1:2">
      <c r="A515" t="s">
        <v>576</v>
      </c>
      <c r="B515" t="s">
        <v>1183</v>
      </c>
    </row>
    <row r="516" spans="1:2">
      <c r="A516" t="s">
        <v>519</v>
      </c>
      <c r="B516" t="s">
        <v>1184</v>
      </c>
    </row>
    <row r="517" spans="1:2">
      <c r="A517" t="s">
        <v>1185</v>
      </c>
      <c r="B517" t="s">
        <v>1186</v>
      </c>
    </row>
    <row r="518" spans="1:2">
      <c r="A518" t="s">
        <v>384</v>
      </c>
      <c r="B518" t="s">
        <v>1187</v>
      </c>
    </row>
    <row r="519" spans="1:2">
      <c r="A519" t="s">
        <v>169</v>
      </c>
      <c r="B519" t="s">
        <v>1188</v>
      </c>
    </row>
    <row r="520" spans="1:2">
      <c r="A520" t="s">
        <v>218</v>
      </c>
      <c r="B520" t="s">
        <v>1189</v>
      </c>
    </row>
    <row r="521" spans="1:2">
      <c r="A521" t="s">
        <v>184</v>
      </c>
      <c r="B521" t="s">
        <v>1190</v>
      </c>
    </row>
    <row r="522" spans="1:2">
      <c r="A522" t="s">
        <v>385</v>
      </c>
      <c r="B522" t="s">
        <v>1191</v>
      </c>
    </row>
    <row r="523" spans="1:2">
      <c r="A523" t="s">
        <v>142</v>
      </c>
      <c r="B523" t="s">
        <v>1192</v>
      </c>
    </row>
    <row r="524" spans="1:2">
      <c r="A524" t="s">
        <v>520</v>
      </c>
      <c r="B524" t="s">
        <v>1193</v>
      </c>
    </row>
    <row r="525" spans="1:2">
      <c r="A525" t="s">
        <v>598</v>
      </c>
      <c r="B525" t="s">
        <v>1194</v>
      </c>
    </row>
    <row r="526" spans="1:2">
      <c r="A526" t="s">
        <v>359</v>
      </c>
      <c r="B526" t="s">
        <v>1195</v>
      </c>
    </row>
    <row r="527" spans="1:2">
      <c r="A527" t="s">
        <v>521</v>
      </c>
      <c r="B527" t="s">
        <v>1196</v>
      </c>
    </row>
    <row r="528" spans="1:2">
      <c r="A528" t="s">
        <v>625</v>
      </c>
      <c r="B528" t="s">
        <v>1197</v>
      </c>
    </row>
    <row r="529" spans="1:2">
      <c r="A529" t="s">
        <v>436</v>
      </c>
      <c r="B529" t="s">
        <v>1198</v>
      </c>
    </row>
    <row r="530" spans="1:2">
      <c r="A530" t="s">
        <v>522</v>
      </c>
      <c r="B530" t="s">
        <v>1199</v>
      </c>
    </row>
    <row r="531" spans="1:2">
      <c r="A531" t="s">
        <v>533</v>
      </c>
      <c r="B531" t="s">
        <v>1200</v>
      </c>
    </row>
    <row r="532" spans="1:2">
      <c r="A532" t="s">
        <v>561</v>
      </c>
      <c r="B532" t="s">
        <v>1201</v>
      </c>
    </row>
  </sheetData>
  <sortState ref="A2:C5311">
    <sortCondition ref="C2:C531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W107"/>
  <sheetViews>
    <sheetView showGridLines="0" workbookViewId="0">
      <selection activeCell="D4" sqref="D4:H4"/>
    </sheetView>
  </sheetViews>
  <sheetFormatPr baseColWidth="10" defaultRowHeight="12.75"/>
  <cols>
    <col min="21" max="21" width="11.5703125" customWidth="1"/>
  </cols>
  <sheetData>
    <row r="1" spans="1:23" ht="15">
      <c r="A1" t="str">
        <f>VLOOKUP(B1,Nomen!A:C,3,FALSE)</f>
        <v>Normandie</v>
      </c>
      <c r="B1" s="83" t="str">
        <f>Profil!A23</f>
        <v>Normandie</v>
      </c>
      <c r="C1" s="84" t="str">
        <f>VLOOKUP(B1,Nomen!A:B,2,FALSE)</f>
        <v>28</v>
      </c>
      <c r="F1" s="4" t="s">
        <v>56</v>
      </c>
      <c r="J1" t="str">
        <f>VLOOKUP(K1,Nomen!A:B,2,FALSE)</f>
        <v>28</v>
      </c>
      <c r="K1" t="str">
        <f>VLOOKUP(B1,Nomen!A:D,4,FALSE)</f>
        <v>Normandie</v>
      </c>
      <c r="N1" s="7"/>
      <c r="O1" s="4"/>
      <c r="P1" s="7"/>
      <c r="Q1" s="7"/>
      <c r="R1" s="7"/>
      <c r="S1" s="7"/>
      <c r="T1" s="7"/>
      <c r="U1" s="7"/>
      <c r="V1" s="7"/>
      <c r="W1" s="7"/>
    </row>
    <row r="2" spans="1:23">
      <c r="A2" t="s">
        <v>5</v>
      </c>
      <c r="B2" s="4" t="s">
        <v>2</v>
      </c>
      <c r="C2" s="4" t="s">
        <v>53</v>
      </c>
      <c r="D2" s="4" t="s">
        <v>54</v>
      </c>
      <c r="E2" s="4" t="s">
        <v>55</v>
      </c>
      <c r="F2" t="s">
        <v>2</v>
      </c>
      <c r="G2" t="s">
        <v>53</v>
      </c>
      <c r="H2" t="s">
        <v>54</v>
      </c>
      <c r="I2" t="s">
        <v>55</v>
      </c>
      <c r="J2" t="s">
        <v>2</v>
      </c>
      <c r="K2" t="s">
        <v>53</v>
      </c>
      <c r="L2" t="s">
        <v>54</v>
      </c>
      <c r="M2" t="s">
        <v>55</v>
      </c>
      <c r="N2" s="97" t="s">
        <v>1721</v>
      </c>
      <c r="O2" s="97" t="s">
        <v>1722</v>
      </c>
      <c r="P2" s="46">
        <f>IF(B1=F1,1,"")</f>
        <v>1</v>
      </c>
      <c r="Q2" s="46"/>
      <c r="R2" s="46">
        <f>$P$2</f>
        <v>1</v>
      </c>
      <c r="S2" s="46">
        <f>$P$2</f>
        <v>1</v>
      </c>
      <c r="T2" s="46">
        <f>$P$2</f>
        <v>1</v>
      </c>
      <c r="U2" s="46">
        <f>$P$2</f>
        <v>1</v>
      </c>
      <c r="V2" s="7"/>
      <c r="W2" s="7"/>
    </row>
    <row r="3" spans="1:23">
      <c r="A3" s="4" t="s">
        <v>38</v>
      </c>
      <c r="B3" s="38">
        <f>VLOOKUP($C$1,DEFMABCDE_RSA!$A:$K,2,0)</f>
        <v>26035</v>
      </c>
      <c r="C3">
        <f>VLOOKUP($C$1,DEFMABCDE_RSA!$A:$K,7,0)</f>
        <v>25832</v>
      </c>
      <c r="D3">
        <f>B3/C3-1</f>
        <v>7.8584701145865132E-3</v>
      </c>
      <c r="E3">
        <f>B3/$B$9</f>
        <v>0.73453899108452769</v>
      </c>
      <c r="F3">
        <f>VLOOKUP("28",DEFMABCDE_RSA!$A:$K,2,0)</f>
        <v>26035</v>
      </c>
      <c r="G3">
        <f>VLOOKUP("28",DEFMABCDE_RSA!$A:$K,7,0)</f>
        <v>25832</v>
      </c>
      <c r="H3">
        <f>F3/G3-1</f>
        <v>7.8584701145865132E-3</v>
      </c>
      <c r="I3">
        <f>F3/$F$9</f>
        <v>0.73453899108452769</v>
      </c>
      <c r="J3">
        <f>VLOOKUP($J$1,DEFMABCDE_RSA!$A:$K,2,0)</f>
        <v>26035</v>
      </c>
      <c r="K3">
        <f>VLOOKUP($J$1,DEFMABCDE_RSA!$A:$K,7,0)</f>
        <v>25832</v>
      </c>
      <c r="L3">
        <f>J3/K3-1</f>
        <v>7.8584701145865132E-3</v>
      </c>
      <c r="M3">
        <f>J3/$J$9</f>
        <v>0.73453899108452769</v>
      </c>
      <c r="N3" s="97">
        <f>VLOOKUP($C$1,DEFMABCDE_RSA!$A:$K,2,0)</f>
        <v>26035</v>
      </c>
      <c r="O3" s="117">
        <f>IF(B3="ND","ND",N3/$N$9)</f>
        <v>0.73453899108452769</v>
      </c>
      <c r="P3" s="46"/>
      <c r="Q3" s="46"/>
      <c r="R3" s="46">
        <f t="shared" ref="R3:U4" si="0">$P$2</f>
        <v>1</v>
      </c>
      <c r="S3" s="46">
        <f t="shared" si="0"/>
        <v>1</v>
      </c>
      <c r="T3" s="46">
        <f t="shared" si="0"/>
        <v>1</v>
      </c>
      <c r="U3" s="46">
        <f t="shared" si="0"/>
        <v>1</v>
      </c>
      <c r="V3" s="7"/>
      <c r="W3" s="7"/>
    </row>
    <row r="4" spans="1:23">
      <c r="A4" s="4" t="s">
        <v>49</v>
      </c>
      <c r="B4" s="38">
        <f>IF(N5="ND","ND",N4)</f>
        <v>4249</v>
      </c>
      <c r="C4">
        <f>VLOOKUP($C$1,DEFMABCDE_RSA!$A:$K,8,0)</f>
        <v>4363</v>
      </c>
      <c r="D4">
        <f>IF(B4="ND","ND",B4/C4-1)</f>
        <v>-2.6128810451524154E-2</v>
      </c>
      <c r="E4">
        <f t="shared" ref="E4:E9" si="1">B4/$B$9</f>
        <v>0.11987924613474778</v>
      </c>
      <c r="F4">
        <f>VLOOKUP("28",DEFMABCDE_RSA!$A:$K,3,0)</f>
        <v>4249</v>
      </c>
      <c r="G4">
        <f>VLOOKUP("28",DEFMABCDE_RSA!$A:$K,8,0)</f>
        <v>4363</v>
      </c>
      <c r="H4">
        <f t="shared" ref="H4:H9" si="2">F4/G4-1</f>
        <v>-2.6128810451524154E-2</v>
      </c>
      <c r="I4">
        <f t="shared" ref="I4:I9" si="3">F4/$F$9</f>
        <v>0.11987924613474778</v>
      </c>
      <c r="J4">
        <f>VLOOKUP($J$1,DEFMABCDE_RSA!$A:$K,3,0)</f>
        <v>4249</v>
      </c>
      <c r="K4">
        <f>VLOOKUP($J$1,DEFMABCDE_RSA!$A:$K,8,0)</f>
        <v>4363</v>
      </c>
      <c r="L4">
        <f t="shared" ref="L4:L9" si="4">J4/K4-1</f>
        <v>-2.6128810451524154E-2</v>
      </c>
      <c r="M4">
        <f t="shared" ref="M4:M9" si="5">J4/$J$9</f>
        <v>0.11987924613474778</v>
      </c>
      <c r="N4" s="97">
        <f>IF(VLOOKUP($C$1,DEFMABCDE_RSA!$A:$K,3,0)&lt;5,"ND",VLOOKUP($C$1,DEFMABCDE_RSA!$A:$K,3,0))</f>
        <v>4249</v>
      </c>
      <c r="O4" s="117">
        <f t="shared" ref="O4:O9" si="6">IF(B4="ND","ND",N4/$N$9)</f>
        <v>0.11987924613474778</v>
      </c>
      <c r="P4" s="46"/>
      <c r="Q4" s="46"/>
      <c r="R4" s="46">
        <f t="shared" si="0"/>
        <v>1</v>
      </c>
      <c r="S4" s="46">
        <f t="shared" si="0"/>
        <v>1</v>
      </c>
      <c r="T4" s="46">
        <f t="shared" si="0"/>
        <v>1</v>
      </c>
      <c r="U4" s="46">
        <f t="shared" si="0"/>
        <v>1</v>
      </c>
      <c r="V4" s="7"/>
      <c r="W4" s="7"/>
    </row>
    <row r="5" spans="1:23">
      <c r="A5" s="4" t="s">
        <v>50</v>
      </c>
      <c r="B5" s="38">
        <f>IF(N4="ND","ND",N5)</f>
        <v>2321</v>
      </c>
      <c r="C5">
        <f>VLOOKUP($C$1,DEFMABCDE_RSA!$A:$K,9,0)</f>
        <v>2406</v>
      </c>
      <c r="D5">
        <f>IF(B5="ND","ND",B5/C5-1)</f>
        <v>-3.5328345802161265E-2</v>
      </c>
      <c r="E5">
        <f t="shared" si="1"/>
        <v>6.5483579731407296E-2</v>
      </c>
      <c r="F5">
        <f>VLOOKUP("28",DEFMABCDE_RSA!$A:$K,4,0)</f>
        <v>2321</v>
      </c>
      <c r="G5">
        <f>VLOOKUP("28",DEFMABCDE_RSA!$A:$K,9,0)</f>
        <v>2406</v>
      </c>
      <c r="H5">
        <f t="shared" si="2"/>
        <v>-3.5328345802161265E-2</v>
      </c>
      <c r="I5">
        <f t="shared" si="3"/>
        <v>6.5483579731407296E-2</v>
      </c>
      <c r="J5">
        <f>VLOOKUP($J$1,DEFMABCDE_RSA!$A:$K,4,0)</f>
        <v>2321</v>
      </c>
      <c r="K5">
        <f>VLOOKUP($J$1,DEFMABCDE_RSA!$A:$K,9,0)</f>
        <v>2406</v>
      </c>
      <c r="L5">
        <f t="shared" si="4"/>
        <v>-3.5328345802161265E-2</v>
      </c>
      <c r="M5">
        <f t="shared" si="5"/>
        <v>6.5483579731407296E-2</v>
      </c>
      <c r="N5" s="97">
        <f>IF(VLOOKUP($C$1,DEFMABCDE_RSA!$A:$K,4,0)&lt;5,"ND",VLOOKUP($C$1,DEFMABCDE_RSA!$A:$K,4,0))</f>
        <v>2321</v>
      </c>
      <c r="O5" s="117">
        <f t="shared" si="6"/>
        <v>6.5483579731407296E-2</v>
      </c>
      <c r="P5" s="46">
        <f>IF(K1=F1,1,"")</f>
        <v>1</v>
      </c>
      <c r="Q5" s="46"/>
      <c r="R5" s="46">
        <f>$P$5</f>
        <v>1</v>
      </c>
      <c r="S5" s="46">
        <f t="shared" ref="S5:U8" si="7">$P$5</f>
        <v>1</v>
      </c>
      <c r="T5" s="46">
        <f t="shared" si="7"/>
        <v>1</v>
      </c>
      <c r="U5" s="46">
        <f t="shared" si="7"/>
        <v>1</v>
      </c>
      <c r="V5" s="7"/>
      <c r="W5" s="7"/>
    </row>
    <row r="6" spans="1:23">
      <c r="A6" s="4" t="s">
        <v>39</v>
      </c>
      <c r="B6" s="38">
        <f>VLOOKUP($C$1,DEFMABCDE_RSA!$A:$K,2,0)+VLOOKUP($C$1,DEFMABCDE_RSA!$A:$K,3,0)+VLOOKUP($C$1,DEFMABCDE_RSA!$A:$K,4,0)</f>
        <v>32605</v>
      </c>
      <c r="C6">
        <f>SUM(C3:C5)</f>
        <v>32601</v>
      </c>
      <c r="D6">
        <f t="shared" ref="D6:D9" si="8">B6/C6-1</f>
        <v>1.2269562283373503E-4</v>
      </c>
      <c r="E6">
        <f t="shared" si="1"/>
        <v>0.91990181695068274</v>
      </c>
      <c r="F6">
        <f>SUM(F3:F5)</f>
        <v>32605</v>
      </c>
      <c r="G6">
        <f>SUM(G3:G5)</f>
        <v>32601</v>
      </c>
      <c r="H6">
        <f t="shared" si="2"/>
        <v>1.2269562283373503E-4</v>
      </c>
      <c r="I6">
        <f t="shared" si="3"/>
        <v>0.91990181695068274</v>
      </c>
      <c r="J6">
        <f>SUM(J3:J5)</f>
        <v>32605</v>
      </c>
      <c r="K6">
        <f>SUM(K3:K5)</f>
        <v>32601</v>
      </c>
      <c r="L6">
        <f t="shared" si="4"/>
        <v>1.2269562283373503E-4</v>
      </c>
      <c r="M6">
        <f t="shared" si="5"/>
        <v>0.91990181695068274</v>
      </c>
      <c r="N6" s="97">
        <f>VLOOKUP($C$1,DEFMABCDE_RSA!$A:$K,2,0)+VLOOKUP($C$1,DEFMABCDE_RSA!$A:$K,3,0)+VLOOKUP($C$1,DEFMABCDE_RSA!$A:$K,4,0)</f>
        <v>32605</v>
      </c>
      <c r="O6" s="117">
        <f t="shared" si="6"/>
        <v>0.91990181695068274</v>
      </c>
      <c r="P6" s="111"/>
      <c r="Q6" s="111"/>
      <c r="R6" s="46">
        <f>$P$5</f>
        <v>1</v>
      </c>
      <c r="S6" s="46">
        <f t="shared" si="7"/>
        <v>1</v>
      </c>
      <c r="T6" s="46">
        <f t="shared" si="7"/>
        <v>1</v>
      </c>
      <c r="U6" s="46">
        <f t="shared" si="7"/>
        <v>1</v>
      </c>
      <c r="V6" s="7"/>
      <c r="W6" s="7"/>
    </row>
    <row r="7" spans="1:23">
      <c r="A7" s="4" t="s">
        <v>51</v>
      </c>
      <c r="B7" s="38">
        <f>IF(N8="ND","ND",N7)</f>
        <v>1805</v>
      </c>
      <c r="C7">
        <f>VLOOKUP($C$1,DEFMABCDE_RSA!$A:$K,10,0)</f>
        <v>2270</v>
      </c>
      <c r="D7">
        <f>IF(B7="ND","ND",B7/C7-1)</f>
        <v>-0.20484581497797361</v>
      </c>
      <c r="E7">
        <f t="shared" si="1"/>
        <v>5.0925403453334836E-2</v>
      </c>
      <c r="F7">
        <f>VLOOKUP("28",DEFMABCDE_RSA!$A:$K,5,0)</f>
        <v>1805</v>
      </c>
      <c r="G7">
        <f>VLOOKUP("28",DEFMABCDE_RSA!$A:$K,10,0)</f>
        <v>2270</v>
      </c>
      <c r="H7">
        <f t="shared" si="2"/>
        <v>-0.20484581497797361</v>
      </c>
      <c r="I7">
        <f t="shared" si="3"/>
        <v>5.0925403453334836E-2</v>
      </c>
      <c r="J7">
        <f>VLOOKUP($J$1,DEFMABCDE_RSA!$A:$K,5,0)</f>
        <v>1805</v>
      </c>
      <c r="K7">
        <f>VLOOKUP($J$1,DEFMABCDE_RSA!$A:$K,10,0)</f>
        <v>2270</v>
      </c>
      <c r="L7">
        <f t="shared" si="4"/>
        <v>-0.20484581497797361</v>
      </c>
      <c r="M7">
        <f t="shared" si="5"/>
        <v>5.0925403453334836E-2</v>
      </c>
      <c r="N7" s="97">
        <f>IF(VLOOKUP($C$1,DEFMABCDE_RSA!$A:$K,5,0)&lt;5,"ND",VLOOKUP($C$1,DEFMABCDE_RSA!$A:$K,5,0))</f>
        <v>1805</v>
      </c>
      <c r="O7" s="117">
        <f t="shared" si="6"/>
        <v>5.0925403453334836E-2</v>
      </c>
      <c r="P7" s="111"/>
      <c r="Q7" s="111"/>
      <c r="R7" s="46">
        <f>$P$5</f>
        <v>1</v>
      </c>
      <c r="S7" s="46">
        <f t="shared" si="7"/>
        <v>1</v>
      </c>
      <c r="T7" s="46">
        <f t="shared" si="7"/>
        <v>1</v>
      </c>
      <c r="U7" s="46">
        <f t="shared" si="7"/>
        <v>1</v>
      </c>
      <c r="V7" s="7"/>
      <c r="W7" s="7"/>
    </row>
    <row r="8" spans="1:23">
      <c r="A8" s="4" t="s">
        <v>52</v>
      </c>
      <c r="B8" s="38">
        <f>IF(N7="ND","ND",N8)</f>
        <v>1034</v>
      </c>
      <c r="C8">
        <f>VLOOKUP($C$1,DEFMABCDE_RSA!$A:$K,11,0)</f>
        <v>1040</v>
      </c>
      <c r="D8">
        <f>IF(B8="ND","ND",B8/C8-1)</f>
        <v>-5.7692307692307487E-3</v>
      </c>
      <c r="E8">
        <f t="shared" si="1"/>
        <v>2.9172779595982395E-2</v>
      </c>
      <c r="F8">
        <f>VLOOKUP("28",DEFMABCDE_RSA!$A:$K,6,0)</f>
        <v>1034</v>
      </c>
      <c r="G8">
        <f>VLOOKUP("28",DEFMABCDE_RSA!$A:$K,11,0)</f>
        <v>1040</v>
      </c>
      <c r="H8">
        <f t="shared" si="2"/>
        <v>-5.7692307692307487E-3</v>
      </c>
      <c r="I8">
        <f t="shared" si="3"/>
        <v>2.9172779595982395E-2</v>
      </c>
      <c r="J8">
        <f>VLOOKUP($J$1,DEFMABCDE_RSA!$A:$K,6,0)</f>
        <v>1034</v>
      </c>
      <c r="K8">
        <f>VLOOKUP($J$1,DEFMABCDE_RSA!$A:$K,11,0)</f>
        <v>1040</v>
      </c>
      <c r="L8">
        <f t="shared" si="4"/>
        <v>-5.7692307692307487E-3</v>
      </c>
      <c r="M8">
        <f t="shared" si="5"/>
        <v>2.9172779595982395E-2</v>
      </c>
      <c r="N8" s="97">
        <f>IF(VLOOKUP($C$1,DEFMABCDE_RSA!$A:$K,6,0)&lt;5,"ND",VLOOKUP($C$1,DEFMABCDE_RSA!$A:$K,6,0))</f>
        <v>1034</v>
      </c>
      <c r="O8" s="117">
        <f t="shared" si="6"/>
        <v>2.9172779595982395E-2</v>
      </c>
      <c r="P8" s="111"/>
      <c r="Q8" s="111"/>
      <c r="R8" s="46">
        <f>$P$5</f>
        <v>1</v>
      </c>
      <c r="S8" s="46">
        <f t="shared" si="7"/>
        <v>1</v>
      </c>
      <c r="T8" s="46">
        <f t="shared" si="7"/>
        <v>1</v>
      </c>
      <c r="U8" s="46">
        <f t="shared" si="7"/>
        <v>1</v>
      </c>
      <c r="V8" s="7"/>
      <c r="W8" s="7"/>
    </row>
    <row r="9" spans="1:23">
      <c r="A9" s="4" t="s">
        <v>40</v>
      </c>
      <c r="B9" s="38">
        <f>VLOOKUP($C$1,DEFMABCDE_RSA!$A:$K,2,0)+VLOOKUP($C$1,DEFMABCDE_RSA!$A:$K,3,0)+VLOOKUP($C$1,DEFMABCDE_RSA!$A:$K,4,0)+VLOOKUP($C$1,DEFMABCDE_RSA!$A:$K,5,0)+VLOOKUP($C$1,DEFMABCDE_RSA!$A:$K,6,0)</f>
        <v>35444</v>
      </c>
      <c r="C9">
        <f>SUM(C6:C8)</f>
        <v>35911</v>
      </c>
      <c r="D9">
        <f t="shared" si="8"/>
        <v>-1.3004371919467572E-2</v>
      </c>
      <c r="E9">
        <f t="shared" si="1"/>
        <v>1</v>
      </c>
      <c r="F9">
        <f>SUM(F6:F8)</f>
        <v>35444</v>
      </c>
      <c r="G9">
        <f>SUM(G6:G8)</f>
        <v>35911</v>
      </c>
      <c r="H9">
        <f t="shared" si="2"/>
        <v>-1.3004371919467572E-2</v>
      </c>
      <c r="I9">
        <f t="shared" si="3"/>
        <v>1</v>
      </c>
      <c r="J9">
        <f>SUM(J6:J8)</f>
        <v>35444</v>
      </c>
      <c r="K9">
        <f>SUM(K6:K8)</f>
        <v>35911</v>
      </c>
      <c r="L9">
        <f t="shared" si="4"/>
        <v>-1.3004371919467572E-2</v>
      </c>
      <c r="M9">
        <f t="shared" si="5"/>
        <v>1</v>
      </c>
      <c r="N9" s="97">
        <f>VLOOKUP($C$1,DEFMABCDE_RSA!$A:$K,2,0)+VLOOKUP($C$1,DEFMABCDE_RSA!$A:$K,3,0)+VLOOKUP($C$1,DEFMABCDE_RSA!$A:$K,4,0)+VLOOKUP($C$1,DEFMABCDE_RSA!$A:$K,5,0)+VLOOKUP($C$1,DEFMABCDE_RSA!$A:$K,6,0)</f>
        <v>35444</v>
      </c>
      <c r="O9" s="117">
        <f t="shared" si="6"/>
        <v>1</v>
      </c>
      <c r="P9" s="111"/>
      <c r="Q9" s="111"/>
      <c r="R9" s="7"/>
      <c r="S9" s="7"/>
      <c r="T9" s="7"/>
      <c r="U9" s="7"/>
      <c r="V9" s="7"/>
      <c r="W9" s="7"/>
    </row>
    <row r="10" spans="1:23">
      <c r="A10" s="4"/>
      <c r="N10" s="7"/>
      <c r="O10" s="4"/>
      <c r="P10" s="4"/>
      <c r="Q10" s="4"/>
      <c r="R10" s="7"/>
      <c r="S10" s="7"/>
      <c r="T10" s="7"/>
      <c r="U10" s="7"/>
      <c r="V10" s="7"/>
      <c r="W10" s="7"/>
    </row>
    <row r="11" spans="1:23">
      <c r="A11" t="s">
        <v>58</v>
      </c>
      <c r="E11" s="4"/>
      <c r="G11" s="4"/>
      <c r="H11" s="4"/>
      <c r="I11" s="4"/>
      <c r="N11" s="97"/>
      <c r="O11" s="97"/>
      <c r="P11" s="97"/>
      <c r="Q11" s="97"/>
      <c r="R11" s="97"/>
      <c r="S11" s="97"/>
      <c r="T11" s="97"/>
      <c r="U11" s="97"/>
      <c r="V11" s="97"/>
      <c r="W11" s="97"/>
    </row>
    <row r="12" spans="1:23">
      <c r="B12" t="s">
        <v>55</v>
      </c>
      <c r="N12" s="97"/>
      <c r="O12" s="97"/>
      <c r="P12" s="97"/>
      <c r="Q12" s="97"/>
      <c r="R12" s="97"/>
      <c r="S12" s="97"/>
      <c r="T12" s="97"/>
      <c r="U12" s="97"/>
      <c r="V12" s="97"/>
      <c r="W12" s="97"/>
    </row>
    <row r="13" spans="1:23">
      <c r="A13" t="str">
        <f>F1</f>
        <v>Normandie</v>
      </c>
      <c r="B13">
        <f>F6/VLOOKUP("28",TYPO_ABC!A:AU,2,0)</f>
        <v>0.13195863771576583</v>
      </c>
      <c r="H13" s="38"/>
      <c r="N13" s="97"/>
      <c r="O13" s="97"/>
      <c r="P13" s="97"/>
      <c r="Q13" s="97"/>
      <c r="R13" s="97"/>
      <c r="S13" s="97"/>
      <c r="T13" s="97"/>
      <c r="U13" s="97"/>
      <c r="V13" s="97"/>
      <c r="W13" s="97"/>
    </row>
    <row r="14" spans="1:23">
      <c r="A14" t="str">
        <f>K1</f>
        <v>Normandie</v>
      </c>
      <c r="B14">
        <f>IF(A14=A15,B15,J6/VLOOKUP(J1,TYPO_ABC!A:AU,2,0))</f>
        <v>0.13195863771576583</v>
      </c>
    </row>
    <row r="15" spans="1:23">
      <c r="A15" t="str">
        <f>B1</f>
        <v>Normandie</v>
      </c>
      <c r="B15">
        <f>B6/VLOOKUP(C1,TYPO_ABC!A:AU,2,0)</f>
        <v>0.13195863771576583</v>
      </c>
    </row>
    <row r="17" spans="1:20">
      <c r="A17" t="s">
        <v>59</v>
      </c>
      <c r="G17" s="4" t="s">
        <v>55</v>
      </c>
      <c r="N17" t="s">
        <v>1211</v>
      </c>
      <c r="O17" s="4" t="s">
        <v>55</v>
      </c>
    </row>
    <row r="18" spans="1:20">
      <c r="B18" t="s">
        <v>60</v>
      </c>
      <c r="C18" t="s">
        <v>1208</v>
      </c>
      <c r="D18" t="s">
        <v>1209</v>
      </c>
      <c r="E18" t="s">
        <v>61</v>
      </c>
      <c r="F18" t="s">
        <v>62</v>
      </c>
      <c r="G18" t="s">
        <v>60</v>
      </c>
      <c r="H18" t="s">
        <v>1208</v>
      </c>
      <c r="I18" s="4" t="s">
        <v>1209</v>
      </c>
      <c r="J18" t="s">
        <v>62</v>
      </c>
      <c r="Q18" s="4" t="s">
        <v>1561</v>
      </c>
      <c r="R18" s="4" t="s">
        <v>1562</v>
      </c>
    </row>
    <row r="19" spans="1:20">
      <c r="A19" t="s">
        <v>1725</v>
      </c>
      <c r="B19">
        <f>VLOOKUP($C$1,TYPO_ABC_RSA!A:AU,3,0)</f>
        <v>26035</v>
      </c>
      <c r="C19">
        <f>VLOOKUP($C$1,TYPO_ABC_RSA!$A:$AU,6,0)</f>
        <v>6920</v>
      </c>
      <c r="D19">
        <f>VLOOKUP($C$1,TYPO_ABC_RSA!$A:$AU,7,0)</f>
        <v>18250</v>
      </c>
      <c r="E19">
        <f>VLOOKUP($C$1,TYPO_ABC_RSA!$A:$AU,11,0)</f>
        <v>12335</v>
      </c>
      <c r="F19">
        <f>VLOOKUP($C$1,TYPO_ABC_RSA!$A:$AU,19,0)+VLOOKUP($C$1,TYPO_ABC_RSA!$A:$AU,20,0)+VLOOKUP($C$1,TYPO_ABC_RSA!$A:$AU,21,0)</f>
        <v>20931</v>
      </c>
      <c r="G19">
        <f>B19/$B$6</f>
        <v>0.79849716301180795</v>
      </c>
      <c r="H19">
        <f>C19/$B$6</f>
        <v>0.21223738690384911</v>
      </c>
      <c r="I19">
        <f>D19/$B$6</f>
        <v>0.55973010274497781</v>
      </c>
      <c r="J19">
        <f>F19/$B$6</f>
        <v>0.64195675509891126</v>
      </c>
      <c r="N19">
        <f>VLOOKUP($C$1,TYPO_ABC_RSA!$A:$AU,15,0)</f>
        <v>7086</v>
      </c>
      <c r="O19" s="118">
        <f>IF(N19=0,"Aucun",N19/$B$6)</f>
        <v>0.21732863057813218</v>
      </c>
      <c r="Q19">
        <f>VLOOKUP($C$1,TYPO_ABC_RSA!$A:$AU,11,0)</f>
        <v>12335</v>
      </c>
      <c r="R19">
        <f>VLOOKUP($C$1,TYPO_ABC_RSA!$A:$AU,12,0)</f>
        <v>6728</v>
      </c>
    </row>
    <row r="20" spans="1:20">
      <c r="A20" t="str">
        <f>"Ensemble des demandeurs d'emploi "&amp;VLOOKUP(C1,Nomen!B:E,4,FALSE)</f>
        <v>Ensemble des demandeurs d'emploi de la région</v>
      </c>
      <c r="B20">
        <f>VLOOKUP($C$1,TYPO_ABC!A:AU,3,0)</f>
        <v>130719</v>
      </c>
      <c r="C20">
        <f>VLOOKUP($C$1,TYPO_ABC!A:AU,6,0)</f>
        <v>70905</v>
      </c>
      <c r="D20">
        <f>VLOOKUP($C$1,TYPO_ABC!A:AU,7,0)</f>
        <v>112412</v>
      </c>
      <c r="E20">
        <f>VLOOKUP($C$1,TYPO_ABC!A:AU,11,0)</f>
        <v>41367</v>
      </c>
      <c r="F20">
        <f>VLOOKUP($C$1,TYPO_ABC!$A:$AU,19,0)+VLOOKUP($C$1,TYPO_ABC!$A:$AU,20,0)+VLOOKUP($C$1,TYPO_ABC!$A:$AU,21,0)</f>
        <v>125089</v>
      </c>
      <c r="G20">
        <f>B20/VLOOKUP($C$1,TYPO_ABC!A:AU,2,0)</f>
        <v>0.52904466074427825</v>
      </c>
      <c r="H20">
        <f>C20/VLOOKUP($C$1,TYPO_ABC!A:AU,2,0)</f>
        <v>0.2869660238379505</v>
      </c>
      <c r="I20">
        <f>D20/VLOOKUP($C$1,TYPO_ABC!A:AU,2,0)</f>
        <v>0.45495274905396926</v>
      </c>
      <c r="J20">
        <f>F20/VLOOKUP($C$1,TYPO_ABC!A:AU,2,0)</f>
        <v>0.50625897970334099</v>
      </c>
      <c r="N20">
        <f>VLOOKUP($C$1,TYPO_ABC!A:AU,15,0)</f>
        <v>27866</v>
      </c>
      <c r="O20" s="118">
        <f>N20/VLOOKUP($C$1,TYPO_ABC!A:AU,2,0)</f>
        <v>0.11277900317704434</v>
      </c>
      <c r="Q20">
        <f>VLOOKUP($C$1,TYPO_ABC!A:AU,11,0)</f>
        <v>41367</v>
      </c>
      <c r="R20">
        <f>VLOOKUP($C$1,TYPO_ABC!A:AU,12,0)</f>
        <v>18373</v>
      </c>
    </row>
    <row r="22" spans="1:20">
      <c r="A22" s="4" t="s">
        <v>64</v>
      </c>
    </row>
    <row r="23" spans="1:20">
      <c r="B23" t="s">
        <v>1</v>
      </c>
      <c r="C23" t="s">
        <v>0</v>
      </c>
      <c r="D23" t="s">
        <v>1208</v>
      </c>
      <c r="E23" t="s">
        <v>1209</v>
      </c>
      <c r="F23" t="s">
        <v>1210</v>
      </c>
      <c r="G23" t="s">
        <v>65</v>
      </c>
      <c r="H23" t="s">
        <v>66</v>
      </c>
      <c r="I23" t="s">
        <v>67</v>
      </c>
      <c r="J23" t="s">
        <v>68</v>
      </c>
      <c r="K23" t="s">
        <v>69</v>
      </c>
      <c r="L23" t="s">
        <v>70</v>
      </c>
      <c r="M23" t="s">
        <v>71</v>
      </c>
      <c r="N23" t="s">
        <v>72</v>
      </c>
      <c r="O23" t="s">
        <v>73</v>
      </c>
      <c r="P23" t="s">
        <v>74</v>
      </c>
      <c r="Q23" t="s">
        <v>75</v>
      </c>
    </row>
    <row r="24" spans="1:20">
      <c r="A24" t="s">
        <v>1725</v>
      </c>
      <c r="B24">
        <f>VLOOKUP($C$1,TYPO_ABC_RSA!A:AU,4,0)</f>
        <v>16608</v>
      </c>
      <c r="C24">
        <f>VLOOKUP($C$1,TYPO_ABC_RSA!A:AU,5,0)</f>
        <v>15997</v>
      </c>
      <c r="D24">
        <f>VLOOKUP($C$1,TYPO_ABC_RSA!A:AU,6,0)</f>
        <v>6920</v>
      </c>
      <c r="E24">
        <f>VLOOKUP($C$1,TYPO_ABC_RSA!A:AU,7,0)</f>
        <v>18250</v>
      </c>
      <c r="F24">
        <f>VLOOKUP($C$1,TYPO_ABC_RSA!A:AU,8,0)</f>
        <v>3746</v>
      </c>
      <c r="G24">
        <f>VLOOKUP($C$1,TYPO_ABC_RSA!A:AU,20,0)+VLOOKUP($C$1,TYPO_ABC_RSA!A:AU,21,0)</f>
        <v>7882</v>
      </c>
      <c r="H24">
        <f>VLOOKUP($C$1,TYPO_ABC_RSA!A:AU,19,0)</f>
        <v>13049</v>
      </c>
      <c r="I24">
        <f>VLOOKUP($C$1,TYPO_ABC_RSA!A:AU,18,0)</f>
        <v>6142</v>
      </c>
      <c r="J24">
        <f>VLOOKUP($C$1,TYPO_ABC_RSA!A:AU,16,0)+VLOOKUP($C$1,TYPO_ABC_RSA!A:AU,17,0)</f>
        <v>5526</v>
      </c>
      <c r="K24">
        <f>VLOOKUP($C$1,TYPO_ABC_RSA!A:AU,22,0)</f>
        <v>23030</v>
      </c>
      <c r="L24">
        <f>VLOOKUP($C$1,TYPO_ABC_RSA!A:AU,37,0)</f>
        <v>1776</v>
      </c>
      <c r="M24">
        <f>VLOOKUP($C$1,TYPO_ABC_RSA!A:AU,38,0)</f>
        <v>16938</v>
      </c>
      <c r="N24">
        <f>VLOOKUP($C$1,TYPO_ABC_RSA!A:AU,39,0)</f>
        <v>10836</v>
      </c>
      <c r="O24">
        <f>VLOOKUP($C$1,TYPO_ABC_RSA!A:AU,40,0)</f>
        <v>2356</v>
      </c>
      <c r="P24">
        <f>VLOOKUP($C$1,TYPO_ABC_RSA!A:AU,14,0)</f>
        <v>2083</v>
      </c>
      <c r="Q24" s="38">
        <f>B6-P24</f>
        <v>30522</v>
      </c>
    </row>
    <row r="25" spans="1:20">
      <c r="A25" t="str">
        <f>A20</f>
        <v>Ensemble des demandeurs d'emploi de la région</v>
      </c>
      <c r="B25">
        <f>VLOOKUP($C$1,TYPO_ABC!A:AU,4,0)</f>
        <v>119204</v>
      </c>
      <c r="C25">
        <f>VLOOKUP($C$1,TYPO_ABC!A:AU,5,0)</f>
        <v>127881</v>
      </c>
      <c r="D25">
        <f>VLOOKUP($C$1,TYPO_ABC!A:AU,6,0)</f>
        <v>70905</v>
      </c>
      <c r="E25">
        <f>VLOOKUP($C$1,TYPO_ABC!A:AU,7,0)</f>
        <v>112412</v>
      </c>
      <c r="F25">
        <f>VLOOKUP($C$1,TYPO_ABC!A:AU,8,0)</f>
        <v>29397</v>
      </c>
      <c r="G25">
        <f>VLOOKUP($C$1,TYPO_ABC!A:AU,20,0)+VLOOKUP($C$1,TYPO_ABC!A:AU,21,0)</f>
        <v>39163</v>
      </c>
      <c r="H25">
        <f>VLOOKUP($C$1,TYPO_ABC!A:AU,19,0)</f>
        <v>85926</v>
      </c>
      <c r="I25">
        <f>VLOOKUP($C$1,TYPO_ABC!A:AU,18,0)</f>
        <v>58601</v>
      </c>
      <c r="J25">
        <f>VLOOKUP($C$1,TYPO_ABC!A:AU,16,0)+VLOOKUP($C$1,TYPO_ABC!A:AU,17,0)</f>
        <v>63225</v>
      </c>
      <c r="K25">
        <f>VLOOKUP($C$1,TYPO_ABC!A:AU,22,0)</f>
        <v>142113</v>
      </c>
      <c r="L25">
        <f>VLOOKUP($C$1,TYPO_ABC!A:AU,37,0)</f>
        <v>48450</v>
      </c>
      <c r="M25">
        <f>VLOOKUP($C$1,TYPO_ABC!A:AU,38,0)</f>
        <v>131153</v>
      </c>
      <c r="N25">
        <f>VLOOKUP($C$1,TYPO_ABC!A:AU,39,0)</f>
        <v>53520</v>
      </c>
      <c r="O25">
        <f>VLOOKUP($C$1,TYPO_ABC!A:AU,40,0)</f>
        <v>5357</v>
      </c>
      <c r="P25">
        <f>VLOOKUP($C$1,TYPO_ABC!A:AU,14,0)</f>
        <v>21284</v>
      </c>
      <c r="Q25">
        <f>VLOOKUP($C$1,TYPO_ABC!A:AU,2,0)-P25</f>
        <v>225801</v>
      </c>
    </row>
    <row r="27" spans="1:20">
      <c r="A27" s="4" t="s">
        <v>63</v>
      </c>
    </row>
    <row r="28" spans="1:20">
      <c r="B28" t="s">
        <v>1</v>
      </c>
      <c r="C28" t="s">
        <v>0</v>
      </c>
      <c r="D28" t="s">
        <v>1208</v>
      </c>
      <c r="E28" t="s">
        <v>1209</v>
      </c>
      <c r="F28" t="s">
        <v>1210</v>
      </c>
      <c r="G28" t="s">
        <v>65</v>
      </c>
      <c r="H28" t="s">
        <v>66</v>
      </c>
      <c r="I28" t="s">
        <v>67</v>
      </c>
      <c r="J28" t="s">
        <v>68</v>
      </c>
      <c r="K28" t="s">
        <v>69</v>
      </c>
      <c r="L28" t="s">
        <v>70</v>
      </c>
      <c r="M28" t="s">
        <v>71</v>
      </c>
      <c r="N28" t="s">
        <v>72</v>
      </c>
      <c r="O28" t="s">
        <v>73</v>
      </c>
      <c r="P28" t="s">
        <v>74</v>
      </c>
      <c r="Q28" t="s">
        <v>75</v>
      </c>
      <c r="S28" s="4" t="s">
        <v>1562</v>
      </c>
      <c r="T28" s="4" t="s">
        <v>1561</v>
      </c>
    </row>
    <row r="29" spans="1:20">
      <c r="A29" t="s">
        <v>1725</v>
      </c>
      <c r="B29" s="47">
        <f>ROUND(B24/$B$6,2)</f>
        <v>0.51</v>
      </c>
      <c r="C29" s="47">
        <f>ROUND(C24/$B$6,2)</f>
        <v>0.49</v>
      </c>
      <c r="D29">
        <f t="shared" ref="D29:Q29" si="9">D24/$B$6</f>
        <v>0.21223738690384911</v>
      </c>
      <c r="E29">
        <f t="shared" si="9"/>
        <v>0.55973010274497781</v>
      </c>
      <c r="F29">
        <f t="shared" si="9"/>
        <v>0.11489035424014722</v>
      </c>
      <c r="G29">
        <f t="shared" si="9"/>
        <v>0.24174206410059806</v>
      </c>
      <c r="H29">
        <f t="shared" si="9"/>
        <v>0.40021469099831314</v>
      </c>
      <c r="I29">
        <f t="shared" si="9"/>
        <v>0.18837601594847417</v>
      </c>
      <c r="J29">
        <f t="shared" si="9"/>
        <v>0.16948320809691764</v>
      </c>
      <c r="K29">
        <f t="shared" si="9"/>
        <v>0.70633338445023774</v>
      </c>
      <c r="L29">
        <f t="shared" si="9"/>
        <v>5.4470173286305781E-2</v>
      </c>
      <c r="M29">
        <f t="shared" si="9"/>
        <v>0.51949087563257168</v>
      </c>
      <c r="N29">
        <f t="shared" si="9"/>
        <v>0.33234166538874405</v>
      </c>
      <c r="O29">
        <f t="shared" si="9"/>
        <v>7.2258856003680413E-2</v>
      </c>
      <c r="P29">
        <f t="shared" si="9"/>
        <v>6.3885907069467868E-2</v>
      </c>
      <c r="Q29">
        <f t="shared" si="9"/>
        <v>0.93611409293053216</v>
      </c>
      <c r="S29">
        <f>R19/B6</f>
        <v>0.20634871952154576</v>
      </c>
      <c r="T29">
        <f>Q19/B6</f>
        <v>0.37831620917037262</v>
      </c>
    </row>
    <row r="30" spans="1:20">
      <c r="A30" t="str">
        <f>A25</f>
        <v>Ensemble des demandeurs d'emploi de la région</v>
      </c>
      <c r="B30" s="47">
        <f>ROUND(B25/VLOOKUP(C1,TYPO_ABC!$A:$AU,2,0),2)</f>
        <v>0.48</v>
      </c>
      <c r="C30" s="47">
        <f>ROUND(C25/VLOOKUP(C1,TYPO_ABC!$A:$AU,2,0),2)</f>
        <v>0.52</v>
      </c>
      <c r="D30">
        <f>D25/VLOOKUP(C1,TYPO_ABC!$A:$AU,2,0)</f>
        <v>0.2869660238379505</v>
      </c>
      <c r="E30">
        <f>E25/VLOOKUP(C1,TYPO_ABC!$A:$AU,2,0)</f>
        <v>0.45495274905396926</v>
      </c>
      <c r="F30">
        <f>F25/VLOOKUP(C1,TYPO_ABC!$A:$AU,2,0)</f>
        <v>0.11897525143169355</v>
      </c>
      <c r="G30">
        <f>G25/VLOOKUP(C1,TYPO_ABC!$A:$AU,2,0)</f>
        <v>0.15850011129773156</v>
      </c>
      <c r="H30">
        <f>H25/VLOOKUP(C1,TYPO_ABC!$A:$AU,2,0)</f>
        <v>0.34775886840560938</v>
      </c>
      <c r="I30">
        <f>I25/VLOOKUP(C1,TYPO_ABC!$A:$AU,2,0)</f>
        <v>0.23716939514741892</v>
      </c>
      <c r="J30">
        <f>J25/VLOOKUP(C1,TYPO_ABC!$A:$AU,2,0)</f>
        <v>0.25588360280875</v>
      </c>
      <c r="K30">
        <f>K25/VLOOKUP(C1,TYPO_ABC!$A:$AU,2,0)</f>
        <v>0.57515834631806873</v>
      </c>
      <c r="L30">
        <f>L25/VLOOKUP(C1,TYPO_ABC!$A:$AU,2,0)</f>
        <v>0.19608636703968271</v>
      </c>
      <c r="M30">
        <f>M25/VLOOKUP(C1,TYPO_ABC!$A:$AU,2,0)</f>
        <v>0.53080114130764722</v>
      </c>
      <c r="N30">
        <f>N25/VLOOKUP(C1,TYPO_ABC!$A:$AU,2,0)</f>
        <v>0.21660562154724083</v>
      </c>
      <c r="O30">
        <f>O25/VLOOKUP(C1,TYPO_ABC!$A:$AU,2,0)</f>
        <v>2.1680798105914969E-2</v>
      </c>
      <c r="P30">
        <f>P25/VLOOKUP(C1,TYPO_ABC!$A:$AU,2,0)</f>
        <v>8.6140397029362367E-2</v>
      </c>
      <c r="Q30">
        <f>Q25/VLOOKUP(C1,TYPO_ABC!$A:$AU,2,0)</f>
        <v>0.91385960297063762</v>
      </c>
      <c r="S30">
        <f>R20/VLOOKUP(C1,TYPO_ABC!$A:$AU,2,0)</f>
        <v>7.4359026246028692E-2</v>
      </c>
      <c r="T30">
        <f>Q20/VLOOKUP(C1,TYPO_ABC!$A:$AU,2,0)</f>
        <v>0.16742011858267397</v>
      </c>
    </row>
    <row r="32" spans="1:20">
      <c r="B32" t="s">
        <v>57</v>
      </c>
      <c r="C32" t="s">
        <v>54</v>
      </c>
      <c r="D32" s="95" t="s">
        <v>1535</v>
      </c>
    </row>
    <row r="33" spans="1:6">
      <c r="A33" s="4" t="s">
        <v>76</v>
      </c>
      <c r="B33" s="38">
        <f>VLOOKUP(C1,Entree!A:C,2,0)</f>
        <v>9691</v>
      </c>
      <c r="C33" s="49">
        <f>(B33/VLOOKUP(C1,Entree!A:C,3,0))-1</f>
        <v>-4.0305010893246229E-2</v>
      </c>
      <c r="D33" s="38">
        <f>VLOOKUP($D$32,Entree!A:C,2,0)</f>
        <v>9691</v>
      </c>
      <c r="E33" s="49">
        <f>(D33/VLOOKUP($D$32,Entree!A:C,3,0))-1</f>
        <v>-4.0305010893246229E-2</v>
      </c>
    </row>
    <row r="34" spans="1:6">
      <c r="B34" s="38"/>
      <c r="D34" s="38"/>
    </row>
    <row r="35" spans="1:6">
      <c r="A35" s="4" t="s">
        <v>77</v>
      </c>
      <c r="B35" s="38">
        <f>VLOOKUP(C1,Sortie!A:C,2,0)</f>
        <v>10300</v>
      </c>
      <c r="C35" s="49">
        <f>(B35/VLOOKUP(C1,Sortie!A:C,3,0))-1</f>
        <v>-0.12489379779099408</v>
      </c>
      <c r="D35" s="38">
        <f>VLOOKUP($D$32,Sortie!A:C,2,0)</f>
        <v>10300</v>
      </c>
      <c r="E35" s="49">
        <f>(D35/VLOOKUP($D$32,Sortie!A:C,3,0))-1</f>
        <v>-0.12489379779099408</v>
      </c>
    </row>
    <row r="37" spans="1:6">
      <c r="A37" s="4" t="s">
        <v>78</v>
      </c>
      <c r="D37" t="s">
        <v>55</v>
      </c>
    </row>
    <row r="38" spans="1:6">
      <c r="B38" s="4" t="s">
        <v>1542</v>
      </c>
      <c r="C38" s="4" t="s">
        <v>1543</v>
      </c>
      <c r="D38" t="s">
        <v>1725</v>
      </c>
      <c r="E38" t="str">
        <f xml:space="preserve"> IF($A$1="Normandie","Ensemble des demandeurs d'emploi  de la "&amp;$A$1,"Ensemble des demandeurs d'emploi  du "&amp;$A$1)</f>
        <v>Ensemble des demandeurs d'emploi  de la Normandie</v>
      </c>
    </row>
    <row r="39" spans="1:6">
      <c r="A39" t="s">
        <v>113</v>
      </c>
      <c r="B39">
        <f>VLOOKUP($C$1,TYPO_ABC_RSA!$A:$AU,F39,0)+0.00001</f>
        <v>2017.00001</v>
      </c>
      <c r="C39">
        <f>VLOOKUP($C$1,TYPO_ABC!$A:$AU,F39,0)+0.00001</f>
        <v>10511.00001</v>
      </c>
      <c r="D39">
        <f t="shared" ref="D39:D52" si="10">B39/$B$53</f>
        <v>6.2116964207360029E-2</v>
      </c>
      <c r="E39">
        <f t="shared" ref="E39:E52" si="11">C39/$C$53</f>
        <v>4.2884361813992682E-2</v>
      </c>
      <c r="F39" s="7">
        <v>23</v>
      </c>
    </row>
    <row r="40" spans="1:6">
      <c r="A40" t="s">
        <v>114</v>
      </c>
      <c r="B40">
        <f>VLOOKUP($C$1,TYPO_ABC_RSA!$A:$AU,F40,0)+0.00002</f>
        <v>320.00002000000001</v>
      </c>
      <c r="C40">
        <f>VLOOKUP($C$1,TYPO_ABC!$A:$AU,F40,0)+0.00002</f>
        <v>1717.0000199999999</v>
      </c>
      <c r="D40">
        <f t="shared" si="10"/>
        <v>9.8549477888671376E-3</v>
      </c>
      <c r="E40">
        <f t="shared" si="11"/>
        <v>7.0052754278622318E-3</v>
      </c>
      <c r="F40" s="7">
        <v>24</v>
      </c>
    </row>
    <row r="41" spans="1:6">
      <c r="A41" t="s">
        <v>115</v>
      </c>
      <c r="B41">
        <f>VLOOKUP($C$1,TYPO_ABC_RSA!$A:$AU,F41,0)+0.00003</f>
        <v>177.00003000000001</v>
      </c>
      <c r="C41">
        <f>VLOOKUP($C$1,TYPO_ABC!$A:$AU,F41,0)+0.00003</f>
        <v>2787.0000300000002</v>
      </c>
      <c r="D41">
        <f t="shared" si="10"/>
        <v>5.4510185789298296E-3</v>
      </c>
      <c r="E41">
        <f t="shared" si="11"/>
        <v>1.137082271414901E-2</v>
      </c>
      <c r="F41" s="7">
        <v>25</v>
      </c>
    </row>
    <row r="42" spans="1:6">
      <c r="A42" t="s">
        <v>116</v>
      </c>
      <c r="B42">
        <f>VLOOKUP($C$1,TYPO_ABC_RSA!$A:$AU,F42,0)+0.00004</f>
        <v>5129.0000399999999</v>
      </c>
      <c r="C42">
        <f>VLOOKUP($C$1,TYPO_ABC!$A:$AU,F42,0)+0.00004</f>
        <v>34122.000039999999</v>
      </c>
      <c r="D42">
        <f t="shared" si="10"/>
        <v>0.15795632638803414</v>
      </c>
      <c r="E42">
        <f t="shared" si="11"/>
        <v>0.13921607783657805</v>
      </c>
      <c r="F42" s="7">
        <v>26</v>
      </c>
    </row>
    <row r="43" spans="1:6">
      <c r="A43" t="s">
        <v>117</v>
      </c>
      <c r="B43">
        <f>VLOOKUP($C$1,TYPO_ABC_RSA!$A:$AU,F43,0)+0.00005</f>
        <v>609.00004999999999</v>
      </c>
      <c r="C43">
        <f>VLOOKUP($C$1,TYPO_ABC!$A:$AU,F43,0)+0.00005</f>
        <v>4586.0000499999996</v>
      </c>
      <c r="D43">
        <f t="shared" si="10"/>
        <v>1.8755197878323495E-2</v>
      </c>
      <c r="E43">
        <f t="shared" si="11"/>
        <v>1.8710654099142039E-2</v>
      </c>
      <c r="F43" s="7">
        <v>27</v>
      </c>
    </row>
    <row r="44" spans="1:6">
      <c r="A44" t="s">
        <v>118</v>
      </c>
      <c r="B44">
        <f>VLOOKUP($C$1,TYPO_ABC_RSA!$A:$AU,F44,0)+0.00006</f>
        <v>2373.0000599999998</v>
      </c>
      <c r="C44">
        <f>VLOOKUP($C$1,TYPO_ABC!$A:$AU,F44,0)+0.00006</f>
        <v>17777.000059999998</v>
      </c>
      <c r="D44">
        <f t="shared" si="10"/>
        <v>7.3080594477083413E-2</v>
      </c>
      <c r="E44">
        <f t="shared" si="11"/>
        <v>7.2529283780336476E-2</v>
      </c>
      <c r="F44" s="7">
        <v>28</v>
      </c>
    </row>
    <row r="45" spans="1:6">
      <c r="A45" t="s">
        <v>119</v>
      </c>
      <c r="B45">
        <f>VLOOKUP($C$1,TYPO_ABC_RSA!$A:$AU,F45,0)+0.00007</f>
        <v>2670.0000700000001</v>
      </c>
      <c r="C45">
        <f>VLOOKUP($C$1,TYPO_ABC!$A:$AU,F45,0)+0.00007</f>
        <v>20105.000069999998</v>
      </c>
      <c r="D45">
        <f t="shared" si="10"/>
        <v>8.2227217629928906E-2</v>
      </c>
      <c r="E45">
        <f t="shared" si="11"/>
        <v>8.202740904309333E-2</v>
      </c>
      <c r="F45" s="7">
        <v>29</v>
      </c>
    </row>
    <row r="46" spans="1:6">
      <c r="A46" t="s">
        <v>120</v>
      </c>
      <c r="B46">
        <f>VLOOKUP($C$1,TYPO_ABC_RSA!$A:$AU,F46,0)+0.00008</f>
        <v>2254.0000799999998</v>
      </c>
      <c r="C46">
        <f>VLOOKUP($C$1,TYPO_ABC!$A:$AU,F46,0)+0.00008</f>
        <v>24368.000080000002</v>
      </c>
      <c r="D46">
        <f t="shared" si="10"/>
        <v>6.9415786613083175E-2</v>
      </c>
      <c r="E46">
        <f t="shared" si="11"/>
        <v>9.9420238903997746E-2</v>
      </c>
      <c r="F46" s="7">
        <v>30</v>
      </c>
    </row>
    <row r="47" spans="1:6">
      <c r="A47" t="s">
        <v>121</v>
      </c>
      <c r="B47">
        <f>VLOOKUP($C$1,TYPO_ABC_RSA!$A:$AU,F47,0)+0.00009</f>
        <v>1497.00009</v>
      </c>
      <c r="C47">
        <f>VLOOKUP($C$1,TYPO_ABC!$A:$AU,F47,0)+0.00009</f>
        <v>9819.0000899999995</v>
      </c>
      <c r="D47">
        <f t="shared" si="10"/>
        <v>4.6102677515080792E-2</v>
      </c>
      <c r="E47">
        <f t="shared" si="11"/>
        <v>4.0061036258260518E-2</v>
      </c>
      <c r="F47" s="7">
        <v>31</v>
      </c>
    </row>
    <row r="48" spans="1:6">
      <c r="A48" t="s">
        <v>122</v>
      </c>
      <c r="B48">
        <f>VLOOKUP($C$1,TYPO_ABC_RSA!$A:$AU,F48,0)+0.0001</f>
        <v>619.00009999999997</v>
      </c>
      <c r="C48">
        <f>VLOOKUP($C$1,TYPO_ABC!$A:$AU,F48,0)+0.0001</f>
        <v>7460.0001000000002</v>
      </c>
      <c r="D48">
        <f t="shared" si="10"/>
        <v>1.9063166517313143E-2</v>
      </c>
      <c r="E48">
        <f t="shared" si="11"/>
        <v>3.0436432605504452E-2</v>
      </c>
      <c r="F48" s="7">
        <v>32</v>
      </c>
    </row>
    <row r="49" spans="1:6">
      <c r="A49" t="s">
        <v>123</v>
      </c>
      <c r="B49">
        <f>VLOOKUP($C$1,TYPO_ABC_RSA!$A:$AU,F49,0)+0.00011</f>
        <v>7810.0001099999999</v>
      </c>
      <c r="C49">
        <f>VLOOKUP($C$1,TYPO_ABC!$A:$AU,F49,0)+0.00011</f>
        <v>52730.000110000001</v>
      </c>
      <c r="D49">
        <f t="shared" si="10"/>
        <v>0.24052230782703263</v>
      </c>
      <c r="E49">
        <f t="shared" si="11"/>
        <v>0.21513580068668595</v>
      </c>
      <c r="F49" s="7">
        <v>33</v>
      </c>
    </row>
    <row r="50" spans="1:6">
      <c r="A50" t="s">
        <v>124</v>
      </c>
      <c r="B50">
        <f>VLOOKUP($C$1,TYPO_ABC_RSA!$A:$AU,F50,0)+0.00012</f>
        <v>388.00011999999998</v>
      </c>
      <c r="C50">
        <f>VLOOKUP($C$1,TYPO_ABC!$A:$AU,F50,0)+0.00012</f>
        <v>4379.0001199999997</v>
      </c>
      <c r="D50">
        <f t="shared" si="10"/>
        <v>1.1949127142786377E-2</v>
      </c>
      <c r="E50">
        <f t="shared" si="11"/>
        <v>1.7866104590518152E-2</v>
      </c>
      <c r="F50" s="7">
        <v>34</v>
      </c>
    </row>
    <row r="51" spans="1:6">
      <c r="A51" t="s">
        <v>125</v>
      </c>
      <c r="B51">
        <f>VLOOKUP($C$1,TYPO_ABC_RSA!$A:$AU,F51,0)+0.00013</f>
        <v>2915.0001299999999</v>
      </c>
      <c r="C51">
        <f>VLOOKUP($C$1,TYPO_ABC!$A:$AU,F51,0)+0.00013</f>
        <v>28605.00013</v>
      </c>
      <c r="D51">
        <f t="shared" si="10"/>
        <v>8.977241340700827E-2</v>
      </c>
      <c r="E51">
        <f t="shared" si="11"/>
        <v>0.11670699020998553</v>
      </c>
      <c r="F51" s="7">
        <v>35</v>
      </c>
    </row>
    <row r="52" spans="1:6">
      <c r="A52" t="s">
        <v>126</v>
      </c>
      <c r="B52">
        <f>VLOOKUP($C$1,TYPO_ABC_RSA!$A:$AU,F52,0)+0.00014</f>
        <v>3693.0001400000001</v>
      </c>
      <c r="C52">
        <f>VLOOKUP($C$1,TYPO_ABC!$A:$AU,F52,0)+0.00014</f>
        <v>26135.00014</v>
      </c>
      <c r="D52">
        <f t="shared" si="10"/>
        <v>0.11373225402916859</v>
      </c>
      <c r="E52">
        <f t="shared" si="11"/>
        <v>0.10662951202989385</v>
      </c>
      <c r="F52" s="7">
        <v>36</v>
      </c>
    </row>
    <row r="53" spans="1:6">
      <c r="B53">
        <f>SUM(B39:B52)</f>
        <v>32471.001050000003</v>
      </c>
      <c r="C53">
        <f>SUM(C39:C52)</f>
        <v>245101.00104999999</v>
      </c>
    </row>
    <row r="56" spans="1:6">
      <c r="B56" s="4" t="s">
        <v>1542</v>
      </c>
      <c r="C56" s="4" t="s">
        <v>1543</v>
      </c>
      <c r="D56" t="s">
        <v>1725</v>
      </c>
      <c r="E56" t="str">
        <f xml:space="preserve"> IF($A$1="Normandie","Ensemble des demandeurs d'emploi  de la "&amp;$A$1,"Ensemble des demandeurs d'emploi  du "&amp;$A$1)</f>
        <v>Ensemble des demandeurs d'emploi  de la Normandie</v>
      </c>
    </row>
    <row r="57" spans="1:6">
      <c r="B57">
        <f>RANK(B39,$B$39:$B$52)</f>
        <v>8</v>
      </c>
      <c r="C57">
        <f>RANK(C39,$C$39:$C$52)</f>
        <v>8</v>
      </c>
      <c r="F57" t="s">
        <v>113</v>
      </c>
    </row>
    <row r="58" spans="1:6">
      <c r="B58">
        <f t="shared" ref="B58:B70" si="12">RANK(B40,$B$39:$B$52)</f>
        <v>13</v>
      </c>
      <c r="C58">
        <f t="shared" ref="C58:C70" si="13">RANK(C40,$C$39:$C$52)</f>
        <v>14</v>
      </c>
      <c r="F58" t="s">
        <v>114</v>
      </c>
    </row>
    <row r="59" spans="1:6">
      <c r="B59">
        <f t="shared" si="12"/>
        <v>14</v>
      </c>
      <c r="C59">
        <f t="shared" si="13"/>
        <v>13</v>
      </c>
      <c r="F59" t="s">
        <v>115</v>
      </c>
    </row>
    <row r="60" spans="1:6">
      <c r="B60">
        <f t="shared" si="12"/>
        <v>2</v>
      </c>
      <c r="C60">
        <f t="shared" si="13"/>
        <v>2</v>
      </c>
      <c r="F60" t="s">
        <v>116</v>
      </c>
    </row>
    <row r="61" spans="1:6">
      <c r="B61">
        <f t="shared" si="12"/>
        <v>11</v>
      </c>
      <c r="C61">
        <f t="shared" si="13"/>
        <v>11</v>
      </c>
      <c r="F61" t="s">
        <v>117</v>
      </c>
    </row>
    <row r="62" spans="1:6">
      <c r="B62">
        <f t="shared" si="12"/>
        <v>6</v>
      </c>
      <c r="C62">
        <f t="shared" si="13"/>
        <v>7</v>
      </c>
      <c r="F62" t="s">
        <v>118</v>
      </c>
    </row>
    <row r="63" spans="1:6">
      <c r="B63">
        <f t="shared" si="12"/>
        <v>5</v>
      </c>
      <c r="C63">
        <f t="shared" si="13"/>
        <v>6</v>
      </c>
      <c r="F63" t="s">
        <v>119</v>
      </c>
    </row>
    <row r="64" spans="1:6">
      <c r="B64">
        <f t="shared" si="12"/>
        <v>7</v>
      </c>
      <c r="C64">
        <f t="shared" si="13"/>
        <v>5</v>
      </c>
      <c r="F64" t="s">
        <v>120</v>
      </c>
    </row>
    <row r="65" spans="2:6">
      <c r="B65">
        <f t="shared" si="12"/>
        <v>9</v>
      </c>
      <c r="C65">
        <f t="shared" si="13"/>
        <v>9</v>
      </c>
      <c r="F65" t="s">
        <v>121</v>
      </c>
    </row>
    <row r="66" spans="2:6">
      <c r="B66">
        <f t="shared" si="12"/>
        <v>10</v>
      </c>
      <c r="C66">
        <f t="shared" si="13"/>
        <v>10</v>
      </c>
      <c r="F66" t="s">
        <v>122</v>
      </c>
    </row>
    <row r="67" spans="2:6">
      <c r="B67">
        <f t="shared" si="12"/>
        <v>1</v>
      </c>
      <c r="C67">
        <f t="shared" si="13"/>
        <v>1</v>
      </c>
      <c r="F67" t="s">
        <v>123</v>
      </c>
    </row>
    <row r="68" spans="2:6">
      <c r="B68">
        <f t="shared" si="12"/>
        <v>12</v>
      </c>
      <c r="C68">
        <f t="shared" si="13"/>
        <v>12</v>
      </c>
      <c r="F68" t="s">
        <v>124</v>
      </c>
    </row>
    <row r="69" spans="2:6">
      <c r="B69">
        <f t="shared" si="12"/>
        <v>4</v>
      </c>
      <c r="C69">
        <f t="shared" si="13"/>
        <v>3</v>
      </c>
      <c r="F69" t="s">
        <v>125</v>
      </c>
    </row>
    <row r="70" spans="2:6">
      <c r="B70">
        <f t="shared" si="12"/>
        <v>3</v>
      </c>
      <c r="C70">
        <f t="shared" si="13"/>
        <v>4</v>
      </c>
      <c r="F70" t="s">
        <v>126</v>
      </c>
    </row>
    <row r="71" spans="2:6">
      <c r="B71">
        <f>SUM(B57:B70)</f>
        <v>105</v>
      </c>
      <c r="C71">
        <f>SUM(C57:C70)</f>
        <v>105</v>
      </c>
    </row>
    <row r="73" spans="2:6">
      <c r="C73" t="s">
        <v>1725</v>
      </c>
      <c r="D73" t="str">
        <f xml:space="preserve"> IF($A$1="Normandie","Ensemble des demandeurs d'emploi  de la "&amp;$A$1,"Ensemble des demandeurs d'emploi  du "&amp;$A$1)</f>
        <v>Ensemble des demandeurs d'emploi  de la Normandie</v>
      </c>
    </row>
    <row r="74" spans="2:6">
      <c r="B74" t="str">
        <f>VLOOKUP(1,$B$57:$F$70,5,0)</f>
        <v>Services à la personne et à la collectivité</v>
      </c>
      <c r="C74">
        <f t="shared" ref="C74:C79" si="14">VLOOKUP(B74,$A$38:$E$52,4,0)</f>
        <v>0.24052230782703263</v>
      </c>
      <c r="D74">
        <f t="shared" ref="D74:D79" si="15">VLOOKUP(B74,$A$38:$E$52,5,0)</f>
        <v>0.21513580068668595</v>
      </c>
    </row>
    <row r="75" spans="2:6">
      <c r="B75" t="str">
        <f>VLOOKUP(2,$B$57:$F$70,5,0)</f>
        <v>Commerce, vente et grande distribution</v>
      </c>
      <c r="C75">
        <f t="shared" si="14"/>
        <v>0.15795632638803414</v>
      </c>
      <c r="D75">
        <f t="shared" si="15"/>
        <v>0.13921607783657805</v>
      </c>
    </row>
    <row r="76" spans="2:6">
      <c r="B76" t="str">
        <f>VLOOKUP(3,$B$57:$F$70,5,0)</f>
        <v>Transport et logistique</v>
      </c>
      <c r="C76">
        <f t="shared" si="14"/>
        <v>0.11373225402916859</v>
      </c>
      <c r="D76">
        <f t="shared" si="15"/>
        <v>0.10662951202989385</v>
      </c>
    </row>
    <row r="77" spans="2:6">
      <c r="B77" t="str">
        <f>VLOOKUP(4,$B$57:$F$70,5,0)</f>
        <v>Support à l'entreprise</v>
      </c>
      <c r="C77">
        <f t="shared" si="14"/>
        <v>8.977241340700827E-2</v>
      </c>
      <c r="D77">
        <f t="shared" si="15"/>
        <v>0.11670699020998553</v>
      </c>
    </row>
    <row r="78" spans="2:6">
      <c r="B78" t="str">
        <f>VLOOKUP(5,$B$57:$F$70,5,0)</f>
        <v>Hôtellerie-restauration, tourisme, loisirs et animation</v>
      </c>
      <c r="C78">
        <f t="shared" si="14"/>
        <v>8.2227217629928906E-2</v>
      </c>
      <c r="D78">
        <f t="shared" si="15"/>
        <v>8.202740904309333E-2</v>
      </c>
    </row>
    <row r="79" spans="2:6">
      <c r="B79" t="str">
        <f>VLOOKUP(6,$B$57:$F$70,5,0)</f>
        <v>Construction, bâtiment et travaux publics</v>
      </c>
      <c r="C79">
        <f t="shared" si="14"/>
        <v>7.3080594477083413E-2</v>
      </c>
      <c r="D79">
        <f t="shared" si="15"/>
        <v>7.2529283780336476E-2</v>
      </c>
    </row>
    <row r="82" spans="1:5">
      <c r="A82" s="4" t="s">
        <v>630</v>
      </c>
    </row>
    <row r="83" spans="1:5">
      <c r="B83">
        <v>1</v>
      </c>
      <c r="C83" t="str">
        <f>VLOOKUP(VLOOKUP($C$1&amp;"_"&amp;B83,Métiers!$A:$C,3,FALSE),rome!A:B,2,FALSE)</f>
        <v>Nettoyage de locaux</v>
      </c>
    </row>
    <row r="84" spans="1:5">
      <c r="B84">
        <v>2</v>
      </c>
      <c r="C84" t="str">
        <f>VLOOKUP(VLOOKUP($C$1&amp;"_"&amp;B84,Métiers!$A:$C,3,FALSE),rome!A:B,2,FALSE)</f>
        <v>Services domestiques</v>
      </c>
    </row>
    <row r="85" spans="1:5">
      <c r="B85">
        <v>3</v>
      </c>
      <c r="C85" t="str">
        <f>VLOOKUP(VLOOKUP($C$1&amp;"_"&amp;B85,Métiers!$A:$C,3,FALSE),rome!A:B,2,FALSE)</f>
        <v>Mise en rayon libre-service</v>
      </c>
    </row>
    <row r="86" spans="1:5">
      <c r="B86">
        <v>4</v>
      </c>
      <c r="C86" t="str">
        <f>VLOOKUP(VLOOKUP($C$1&amp;"_"&amp;B86,Métiers!$A:$C,3,FALSE),rome!A:B,2,FALSE)</f>
        <v>Entretien des espaces verts</v>
      </c>
    </row>
    <row r="87" spans="1:5">
      <c r="B87">
        <v>5</v>
      </c>
      <c r="C87" t="str">
        <f>VLOOKUP(VLOOKUP($C$1&amp;"_"&amp;B87,Métiers!$A:$C,3,FALSE),rome!A:B,2,FALSE)</f>
        <v>Magasinage et préparation de commandes</v>
      </c>
    </row>
    <row r="90" spans="1:5">
      <c r="A90" s="85" t="s">
        <v>1544</v>
      </c>
    </row>
    <row r="91" spans="1:5">
      <c r="C91" s="4"/>
      <c r="D91" s="4"/>
      <c r="E91" s="4"/>
    </row>
    <row r="107" spans="3:15">
      <c r="C107" s="4"/>
      <c r="D107" s="4"/>
      <c r="L107" s="4"/>
      <c r="M107" s="4"/>
      <c r="O107" s="4"/>
    </row>
  </sheetData>
  <sortState ref="A39:G52">
    <sortCondition descending="1" ref="F39:F52"/>
  </sortState>
  <conditionalFormatting sqref="R3:U4 R9:U9">
    <cfRule type="containsBlanks" dxfId="15" priority="4">
      <formula>LEN(TRIM(R3))=0</formula>
    </cfRule>
  </conditionalFormatting>
  <conditionalFormatting sqref="R3:U8">
    <cfRule type="containsBlanks" dxfId="14" priority="3" stopIfTrue="1">
      <formula>LEN(TRIM(R3))=0</formula>
    </cfRule>
  </conditionalFormatting>
  <conditionalFormatting sqref="R2:U2">
    <cfRule type="containsBlanks" dxfId="13" priority="2">
      <formula>LEN(TRIM(R2))=0</formula>
    </cfRule>
  </conditionalFormatting>
  <conditionalFormatting sqref="R2:U2">
    <cfRule type="containsBlanks" dxfId="12" priority="1" stopIfTrue="1">
      <formula>LEN(TRIM(R2))=0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C11"/>
  <sheetViews>
    <sheetView workbookViewId="0">
      <selection activeCell="D4" sqref="D4:H4"/>
    </sheetView>
  </sheetViews>
  <sheetFormatPr baseColWidth="10" defaultRowHeight="12.75"/>
  <cols>
    <col min="1" max="1" width="13.5703125" customWidth="1"/>
    <col min="2" max="2" width="12.42578125" bestFit="1" customWidth="1"/>
  </cols>
  <sheetData>
    <row r="1" spans="1:3">
      <c r="A1" s="6" t="s">
        <v>2</v>
      </c>
      <c r="B1" s="96" t="s">
        <v>1734</v>
      </c>
    </row>
    <row r="2" spans="1:3">
      <c r="B2" s="82"/>
    </row>
    <row r="3" spans="1:3">
      <c r="A3" s="4" t="s">
        <v>1213</v>
      </c>
      <c r="B3" s="4" t="s">
        <v>1735</v>
      </c>
    </row>
    <row r="4" spans="1:3">
      <c r="A4" s="4"/>
      <c r="B4" s="4"/>
    </row>
    <row r="5" spans="1:3">
      <c r="A5" s="4" t="s">
        <v>1214</v>
      </c>
      <c r="B5" s="4" t="s">
        <v>1735</v>
      </c>
    </row>
    <row r="6" spans="1:3">
      <c r="A6" s="4" t="s">
        <v>1545</v>
      </c>
      <c r="B6" s="4" t="s">
        <v>1736</v>
      </c>
    </row>
    <row r="8" spans="1:3">
      <c r="B8" s="3"/>
    </row>
    <row r="11" spans="1:3">
      <c r="C11" s="7"/>
    </row>
  </sheetData>
  <phoneticPr fontId="11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2:P236"/>
  <sheetViews>
    <sheetView topLeftCell="A22" workbookViewId="0">
      <selection activeCell="D4" sqref="D4:H4"/>
    </sheetView>
  </sheetViews>
  <sheetFormatPr baseColWidth="10" defaultColWidth="11.5703125" defaultRowHeight="12.75"/>
  <cols>
    <col min="1" max="1" width="41.5703125" style="94" bestFit="1" customWidth="1"/>
    <col min="2" max="2" width="10" style="82" bestFit="1" customWidth="1"/>
    <col min="3" max="3" width="11.28515625" style="4" bestFit="1" customWidth="1"/>
    <col min="4" max="4" width="30.28515625" style="4" bestFit="1" customWidth="1"/>
    <col min="5" max="10" width="11.5703125" style="4"/>
    <col min="11" max="11" width="25.85546875" style="4" customWidth="1"/>
    <col min="12" max="16384" width="11.5703125" style="4"/>
  </cols>
  <sheetData>
    <row r="2" spans="1:16" ht="15">
      <c r="A2" s="90" t="s">
        <v>15</v>
      </c>
      <c r="B2" s="91" t="s">
        <v>1503</v>
      </c>
      <c r="C2" s="4" t="s">
        <v>1539</v>
      </c>
      <c r="D2" s="92" t="s">
        <v>1224</v>
      </c>
      <c r="E2" s="4" t="s">
        <v>1546</v>
      </c>
      <c r="G2" s="4" t="s">
        <v>57</v>
      </c>
    </row>
    <row r="3" spans="1:16" ht="15">
      <c r="A3" s="90" t="s">
        <v>16</v>
      </c>
      <c r="B3" s="91" t="s">
        <v>1504</v>
      </c>
      <c r="C3" s="4" t="s">
        <v>1539</v>
      </c>
      <c r="D3" s="92" t="s">
        <v>1224</v>
      </c>
      <c r="E3" s="4" t="s">
        <v>1546</v>
      </c>
      <c r="G3" s="4" t="s">
        <v>1552</v>
      </c>
      <c r="O3" s="116" t="s">
        <v>1694</v>
      </c>
      <c r="P3" s="4" t="s">
        <v>1708</v>
      </c>
    </row>
    <row r="4" spans="1:16" ht="15">
      <c r="A4" s="90" t="s">
        <v>17</v>
      </c>
      <c r="B4" s="91" t="s">
        <v>1505</v>
      </c>
      <c r="C4" s="4" t="s">
        <v>1539</v>
      </c>
      <c r="D4" s="92" t="s">
        <v>1224</v>
      </c>
      <c r="E4" s="4" t="s">
        <v>1546</v>
      </c>
      <c r="G4" s="4" t="s">
        <v>1553</v>
      </c>
      <c r="O4" s="116" t="s">
        <v>1695</v>
      </c>
      <c r="P4" s="4" t="s">
        <v>1709</v>
      </c>
    </row>
    <row r="5" spans="1:16" ht="15">
      <c r="A5" s="90" t="s">
        <v>18</v>
      </c>
      <c r="B5" s="91" t="s">
        <v>1506</v>
      </c>
      <c r="C5" s="4" t="s">
        <v>1539</v>
      </c>
      <c r="D5" s="92" t="s">
        <v>1224</v>
      </c>
      <c r="E5" s="4" t="s">
        <v>1546</v>
      </c>
      <c r="O5" s="116" t="s">
        <v>1696</v>
      </c>
      <c r="P5" s="4" t="s">
        <v>1710</v>
      </c>
    </row>
    <row r="6" spans="1:16" ht="15">
      <c r="A6" s="90" t="s">
        <v>19</v>
      </c>
      <c r="B6" s="91" t="s">
        <v>1507</v>
      </c>
      <c r="C6" s="4" t="s">
        <v>1539</v>
      </c>
      <c r="D6" s="92" t="s">
        <v>1224</v>
      </c>
      <c r="E6" s="4" t="s">
        <v>1546</v>
      </c>
      <c r="O6" s="116" t="s">
        <v>1697</v>
      </c>
      <c r="P6" s="4" t="s">
        <v>1711</v>
      </c>
    </row>
    <row r="7" spans="1:16" ht="15">
      <c r="A7" s="90" t="s">
        <v>20</v>
      </c>
      <c r="B7" s="91" t="s">
        <v>1508</v>
      </c>
      <c r="C7" s="4" t="s">
        <v>1539</v>
      </c>
      <c r="D7" s="92" t="s">
        <v>1224</v>
      </c>
      <c r="E7" s="4" t="s">
        <v>1546</v>
      </c>
      <c r="O7" s="116" t="s">
        <v>1698</v>
      </c>
      <c r="P7" s="4" t="s">
        <v>1712</v>
      </c>
    </row>
    <row r="8" spans="1:16" ht="15">
      <c r="A8" s="90" t="s">
        <v>21</v>
      </c>
      <c r="B8" s="91" t="s">
        <v>1509</v>
      </c>
      <c r="C8" s="4" t="s">
        <v>1539</v>
      </c>
      <c r="D8" s="92" t="s">
        <v>1224</v>
      </c>
      <c r="E8" s="4" t="s">
        <v>1546</v>
      </c>
      <c r="O8" s="116" t="s">
        <v>1699</v>
      </c>
      <c r="P8" s="4" t="s">
        <v>1713</v>
      </c>
    </row>
    <row r="9" spans="1:16" ht="15">
      <c r="A9" s="90" t="s">
        <v>22</v>
      </c>
      <c r="B9" s="91" t="s">
        <v>1510</v>
      </c>
      <c r="C9" s="4" t="s">
        <v>1539</v>
      </c>
      <c r="D9" s="92" t="s">
        <v>1224</v>
      </c>
      <c r="E9" s="4" t="s">
        <v>1546</v>
      </c>
      <c r="O9" s="116" t="s">
        <v>1700</v>
      </c>
      <c r="P9" s="4" t="s">
        <v>1700</v>
      </c>
    </row>
    <row r="10" spans="1:16" ht="15">
      <c r="A10" s="90" t="s">
        <v>23</v>
      </c>
      <c r="B10" s="91" t="s">
        <v>1511</v>
      </c>
      <c r="C10" s="4" t="s">
        <v>1539</v>
      </c>
      <c r="D10" s="92" t="s">
        <v>1224</v>
      </c>
      <c r="E10" s="4" t="s">
        <v>1546</v>
      </c>
      <c r="G10" s="101" t="s">
        <v>57</v>
      </c>
      <c r="I10" s="101" t="s">
        <v>1551</v>
      </c>
      <c r="K10" s="101" t="s">
        <v>1552</v>
      </c>
      <c r="M10" s="101" t="s">
        <v>1553</v>
      </c>
      <c r="O10" s="116" t="s">
        <v>1701</v>
      </c>
      <c r="P10" s="4" t="s">
        <v>1714</v>
      </c>
    </row>
    <row r="11" spans="1:16" ht="15">
      <c r="A11" s="90" t="s">
        <v>24</v>
      </c>
      <c r="B11" s="91" t="s">
        <v>1512</v>
      </c>
      <c r="C11" s="4" t="s">
        <v>1539</v>
      </c>
      <c r="D11" s="92" t="s">
        <v>1221</v>
      </c>
      <c r="E11" s="4" t="s">
        <v>1546</v>
      </c>
      <c r="G11" s="90" t="s">
        <v>33</v>
      </c>
      <c r="I11" s="90" t="s">
        <v>1639</v>
      </c>
      <c r="K11" s="90" t="s">
        <v>1225</v>
      </c>
      <c r="M11" s="90" t="s">
        <v>1220</v>
      </c>
      <c r="O11" s="116" t="s">
        <v>1702</v>
      </c>
      <c r="P11" s="4" t="s">
        <v>1715</v>
      </c>
    </row>
    <row r="12" spans="1:16" ht="15">
      <c r="A12" s="90" t="s">
        <v>25</v>
      </c>
      <c r="B12" s="91" t="s">
        <v>1513</v>
      </c>
      <c r="C12" s="4" t="s">
        <v>1539</v>
      </c>
      <c r="D12" s="92" t="s">
        <v>1221</v>
      </c>
      <c r="E12" s="4" t="s">
        <v>1546</v>
      </c>
      <c r="G12" s="90" t="s">
        <v>34</v>
      </c>
      <c r="I12" s="90" t="s">
        <v>1658</v>
      </c>
      <c r="K12" s="90" t="s">
        <v>1293</v>
      </c>
      <c r="M12" s="90" t="s">
        <v>1221</v>
      </c>
      <c r="O12" s="116" t="s">
        <v>1703</v>
      </c>
      <c r="P12" s="4" t="s">
        <v>1716</v>
      </c>
    </row>
    <row r="13" spans="1:16" ht="15">
      <c r="A13" s="90" t="s">
        <v>26</v>
      </c>
      <c r="B13" s="91" t="s">
        <v>1514</v>
      </c>
      <c r="C13" s="4" t="s">
        <v>1539</v>
      </c>
      <c r="D13" s="92" t="s">
        <v>1221</v>
      </c>
      <c r="E13" s="4" t="s">
        <v>1546</v>
      </c>
      <c r="G13" s="90" t="s">
        <v>12</v>
      </c>
      <c r="I13" s="90" t="s">
        <v>1659</v>
      </c>
      <c r="K13" s="90" t="s">
        <v>1250</v>
      </c>
      <c r="M13" s="90" t="s">
        <v>1222</v>
      </c>
      <c r="O13" s="116" t="s">
        <v>1704</v>
      </c>
      <c r="P13" s="4" t="s">
        <v>1717</v>
      </c>
    </row>
    <row r="14" spans="1:16" ht="15">
      <c r="A14" s="90" t="s">
        <v>27</v>
      </c>
      <c r="B14" s="91" t="s">
        <v>1515</v>
      </c>
      <c r="C14" s="4" t="s">
        <v>1539</v>
      </c>
      <c r="D14" s="92" t="s">
        <v>1221</v>
      </c>
      <c r="E14" s="4" t="s">
        <v>1546</v>
      </c>
      <c r="G14" s="90" t="s">
        <v>27</v>
      </c>
      <c r="I14" s="90" t="s">
        <v>1660</v>
      </c>
      <c r="K14" s="90" t="s">
        <v>1271</v>
      </c>
      <c r="M14" s="90" t="s">
        <v>1223</v>
      </c>
      <c r="O14" s="116" t="s">
        <v>1705</v>
      </c>
      <c r="P14" s="4" t="s">
        <v>1718</v>
      </c>
    </row>
    <row r="15" spans="1:16" ht="15">
      <c r="A15" s="90" t="s">
        <v>28</v>
      </c>
      <c r="B15" s="91" t="s">
        <v>1516</v>
      </c>
      <c r="C15" s="4" t="s">
        <v>1539</v>
      </c>
      <c r="D15" s="92" t="s">
        <v>1221</v>
      </c>
      <c r="E15" s="4" t="s">
        <v>1546</v>
      </c>
      <c r="G15" s="90" t="s">
        <v>13</v>
      </c>
      <c r="I15" s="90" t="s">
        <v>1661</v>
      </c>
      <c r="K15" s="90" t="s">
        <v>1265</v>
      </c>
      <c r="M15" s="90" t="s">
        <v>1224</v>
      </c>
      <c r="O15" s="116" t="s">
        <v>1706</v>
      </c>
      <c r="P15" s="4" t="s">
        <v>1719</v>
      </c>
    </row>
    <row r="16" spans="1:16" ht="15">
      <c r="A16" s="90" t="s">
        <v>29</v>
      </c>
      <c r="B16" s="91" t="s">
        <v>1517</v>
      </c>
      <c r="C16" s="4" t="s">
        <v>1539</v>
      </c>
      <c r="D16" s="92" t="s">
        <v>1221</v>
      </c>
      <c r="E16" s="4" t="s">
        <v>1546</v>
      </c>
      <c r="G16" s="90" t="s">
        <v>17</v>
      </c>
      <c r="I16" s="90" t="s">
        <v>1662</v>
      </c>
      <c r="K16" s="90" t="s">
        <v>1230</v>
      </c>
      <c r="M16" s="94" t="s">
        <v>56</v>
      </c>
      <c r="O16" s="116" t="s">
        <v>1707</v>
      </c>
      <c r="P16" s="4" t="s">
        <v>1720</v>
      </c>
    </row>
    <row r="17" spans="1:11" ht="15">
      <c r="A17" s="90" t="s">
        <v>13</v>
      </c>
      <c r="B17" s="91" t="s">
        <v>1518</v>
      </c>
      <c r="C17" s="4" t="s">
        <v>1539</v>
      </c>
      <c r="D17" s="92" t="s">
        <v>1220</v>
      </c>
      <c r="E17" s="4" t="s">
        <v>1546</v>
      </c>
      <c r="G17" s="90" t="s">
        <v>11</v>
      </c>
      <c r="I17" s="90" t="s">
        <v>1591</v>
      </c>
      <c r="K17" s="90" t="s">
        <v>1262</v>
      </c>
    </row>
    <row r="18" spans="1:11" ht="15">
      <c r="A18" s="90" t="s">
        <v>12</v>
      </c>
      <c r="B18" s="91" t="s">
        <v>1519</v>
      </c>
      <c r="C18" s="4" t="s">
        <v>1539</v>
      </c>
      <c r="D18" s="92" t="s">
        <v>1220</v>
      </c>
      <c r="E18" s="4" t="s">
        <v>1546</v>
      </c>
      <c r="G18" s="90" t="s">
        <v>21</v>
      </c>
      <c r="I18" s="90" t="s">
        <v>1640</v>
      </c>
      <c r="K18" s="90" t="s">
        <v>1258</v>
      </c>
    </row>
    <row r="19" spans="1:11" ht="15">
      <c r="A19" s="90" t="s">
        <v>11</v>
      </c>
      <c r="B19" s="91" t="s">
        <v>1520</v>
      </c>
      <c r="C19" s="4" t="s">
        <v>1539</v>
      </c>
      <c r="D19" s="92" t="s">
        <v>1220</v>
      </c>
      <c r="E19" s="4" t="s">
        <v>1546</v>
      </c>
      <c r="G19" s="90" t="s">
        <v>32</v>
      </c>
      <c r="I19" s="90" t="s">
        <v>1642</v>
      </c>
      <c r="K19" s="90" t="s">
        <v>1240</v>
      </c>
    </row>
    <row r="20" spans="1:11" ht="15">
      <c r="A20" s="90" t="s">
        <v>10</v>
      </c>
      <c r="B20" s="91" t="s">
        <v>1521</v>
      </c>
      <c r="C20" s="4" t="s">
        <v>1539</v>
      </c>
      <c r="D20" s="92" t="s">
        <v>1220</v>
      </c>
      <c r="E20" s="4" t="s">
        <v>1546</v>
      </c>
      <c r="G20" s="90" t="s">
        <v>19</v>
      </c>
      <c r="I20" s="90" t="s">
        <v>1663</v>
      </c>
      <c r="K20" s="90" t="s">
        <v>1229</v>
      </c>
    </row>
    <row r="21" spans="1:11" ht="15">
      <c r="A21" s="90" t="s">
        <v>14</v>
      </c>
      <c r="B21" s="91" t="s">
        <v>1522</v>
      </c>
      <c r="C21" s="4" t="s">
        <v>1539</v>
      </c>
      <c r="D21" s="92" t="s">
        <v>1220</v>
      </c>
      <c r="E21" s="4" t="s">
        <v>1546</v>
      </c>
      <c r="G21" s="90" t="s">
        <v>29</v>
      </c>
      <c r="I21" s="90" t="s">
        <v>1570</v>
      </c>
      <c r="K21" s="90" t="s">
        <v>1276</v>
      </c>
    </row>
    <row r="22" spans="1:11" ht="15">
      <c r="A22" s="90" t="s">
        <v>30</v>
      </c>
      <c r="B22" s="91" t="s">
        <v>1523</v>
      </c>
      <c r="C22" s="4" t="s">
        <v>1539</v>
      </c>
      <c r="D22" s="92" t="s">
        <v>1222</v>
      </c>
      <c r="E22" s="4" t="s">
        <v>1546</v>
      </c>
      <c r="G22" s="90" t="s">
        <v>22</v>
      </c>
      <c r="I22" s="90" t="s">
        <v>1594</v>
      </c>
      <c r="K22" s="90" t="s">
        <v>1252</v>
      </c>
    </row>
    <row r="23" spans="1:11" ht="15">
      <c r="A23" s="90" t="s">
        <v>31</v>
      </c>
      <c r="B23" s="91" t="s">
        <v>1524</v>
      </c>
      <c r="C23" s="4" t="s">
        <v>1539</v>
      </c>
      <c r="D23" s="92" t="s">
        <v>1222</v>
      </c>
      <c r="E23" s="4" t="s">
        <v>1546</v>
      </c>
      <c r="G23" s="90" t="s">
        <v>10</v>
      </c>
      <c r="I23" s="90" t="s">
        <v>1595</v>
      </c>
      <c r="K23" s="90" t="s">
        <v>1253</v>
      </c>
    </row>
    <row r="24" spans="1:11" ht="15">
      <c r="A24" s="90" t="s">
        <v>1218</v>
      </c>
      <c r="B24" s="91" t="s">
        <v>1525</v>
      </c>
      <c r="C24" s="4" t="s">
        <v>1539</v>
      </c>
      <c r="D24" s="92" t="s">
        <v>1222</v>
      </c>
      <c r="E24" s="4" t="s">
        <v>1546</v>
      </c>
      <c r="G24" s="90" t="s">
        <v>24</v>
      </c>
      <c r="I24" s="90" t="s">
        <v>1664</v>
      </c>
      <c r="K24" s="90" t="s">
        <v>1287</v>
      </c>
    </row>
    <row r="25" spans="1:11" ht="15">
      <c r="A25" s="90" t="s">
        <v>32</v>
      </c>
      <c r="B25" s="91" t="s">
        <v>1526</v>
      </c>
      <c r="C25" s="4" t="s">
        <v>1539</v>
      </c>
      <c r="D25" s="92" t="s">
        <v>1223</v>
      </c>
      <c r="E25" s="4" t="s">
        <v>1546</v>
      </c>
      <c r="G25" s="90" t="s">
        <v>1219</v>
      </c>
      <c r="I25" s="90" t="s">
        <v>1665</v>
      </c>
      <c r="K25" s="90" t="s">
        <v>1291</v>
      </c>
    </row>
    <row r="26" spans="1:11" ht="15">
      <c r="A26" s="90" t="s">
        <v>33</v>
      </c>
      <c r="B26" s="91" t="s">
        <v>1527</v>
      </c>
      <c r="C26" s="4" t="s">
        <v>1539</v>
      </c>
      <c r="D26" s="92" t="s">
        <v>1223</v>
      </c>
      <c r="E26" s="4" t="s">
        <v>1546</v>
      </c>
      <c r="G26" s="90" t="s">
        <v>28</v>
      </c>
      <c r="I26" s="90" t="s">
        <v>1596</v>
      </c>
      <c r="K26" s="90" t="s">
        <v>1244</v>
      </c>
    </row>
    <row r="27" spans="1:11" ht="15">
      <c r="A27" s="90" t="s">
        <v>34</v>
      </c>
      <c r="B27" s="91" t="s">
        <v>1528</v>
      </c>
      <c r="C27" s="4" t="s">
        <v>1539</v>
      </c>
      <c r="D27" s="92" t="s">
        <v>1223</v>
      </c>
      <c r="E27" s="4" t="s">
        <v>1546</v>
      </c>
      <c r="G27" s="90" t="s">
        <v>15</v>
      </c>
      <c r="I27" s="90" t="s">
        <v>1597</v>
      </c>
      <c r="K27" s="90" t="s">
        <v>1278</v>
      </c>
    </row>
    <row r="28" spans="1:11" ht="15">
      <c r="A28" s="90" t="s">
        <v>1219</v>
      </c>
      <c r="B28" s="91" t="s">
        <v>1529</v>
      </c>
      <c r="C28" s="4" t="s">
        <v>1539</v>
      </c>
      <c r="D28" s="92" t="s">
        <v>1223</v>
      </c>
      <c r="E28" s="4" t="s">
        <v>1546</v>
      </c>
      <c r="G28" s="90" t="s">
        <v>1218</v>
      </c>
      <c r="I28" s="90" t="s">
        <v>1617</v>
      </c>
      <c r="K28" s="90" t="s">
        <v>1281</v>
      </c>
    </row>
    <row r="29" spans="1:11" ht="15">
      <c r="A29" s="90" t="s">
        <v>1220</v>
      </c>
      <c r="B29" s="91" t="s">
        <v>1530</v>
      </c>
      <c r="C29" s="4" t="s">
        <v>35</v>
      </c>
      <c r="D29" s="92" t="s">
        <v>56</v>
      </c>
      <c r="E29" s="4" t="s">
        <v>1547</v>
      </c>
      <c r="G29" s="90" t="s">
        <v>26</v>
      </c>
      <c r="I29" s="90" t="s">
        <v>1598</v>
      </c>
      <c r="K29" s="90" t="s">
        <v>1251</v>
      </c>
    </row>
    <row r="30" spans="1:11" ht="15">
      <c r="A30" s="90" t="s">
        <v>1221</v>
      </c>
      <c r="B30" s="91" t="s">
        <v>1531</v>
      </c>
      <c r="C30" s="4" t="s">
        <v>35</v>
      </c>
      <c r="D30" s="92" t="s">
        <v>56</v>
      </c>
      <c r="E30" s="4" t="s">
        <v>1547</v>
      </c>
      <c r="G30" s="90" t="s">
        <v>14</v>
      </c>
      <c r="I30" s="90" t="s">
        <v>1643</v>
      </c>
      <c r="K30" s="90" t="s">
        <v>1268</v>
      </c>
    </row>
    <row r="31" spans="1:11" ht="15">
      <c r="A31" s="90" t="s">
        <v>1222</v>
      </c>
      <c r="B31" s="91" t="s">
        <v>1532</v>
      </c>
      <c r="C31" s="4" t="s">
        <v>35</v>
      </c>
      <c r="D31" s="92" t="s">
        <v>56</v>
      </c>
      <c r="E31" s="4" t="s">
        <v>1547</v>
      </c>
      <c r="G31" s="90" t="s">
        <v>23</v>
      </c>
      <c r="I31" s="90" t="s">
        <v>1571</v>
      </c>
      <c r="K31" s="90" t="s">
        <v>1249</v>
      </c>
    </row>
    <row r="32" spans="1:11" ht="15">
      <c r="A32" s="90" t="s">
        <v>1223</v>
      </c>
      <c r="B32" s="91" t="s">
        <v>1533</v>
      </c>
      <c r="C32" s="4" t="s">
        <v>35</v>
      </c>
      <c r="D32" s="92" t="s">
        <v>56</v>
      </c>
      <c r="E32" s="4" t="s">
        <v>1547</v>
      </c>
      <c r="G32" s="90" t="s">
        <v>25</v>
      </c>
      <c r="I32" s="90" t="s">
        <v>1618</v>
      </c>
      <c r="K32" s="90" t="s">
        <v>1248</v>
      </c>
    </row>
    <row r="33" spans="1:11" ht="15">
      <c r="A33" s="90" t="s">
        <v>1224</v>
      </c>
      <c r="B33" s="91" t="s">
        <v>1534</v>
      </c>
      <c r="C33" s="4" t="s">
        <v>35</v>
      </c>
      <c r="D33" s="92" t="s">
        <v>56</v>
      </c>
      <c r="E33" s="4" t="s">
        <v>1547</v>
      </c>
      <c r="G33" s="90" t="s">
        <v>20</v>
      </c>
      <c r="I33" s="90" t="s">
        <v>1599</v>
      </c>
      <c r="K33" s="90" t="s">
        <v>1280</v>
      </c>
    </row>
    <row r="34" spans="1:11" ht="15">
      <c r="A34" s="90" t="s">
        <v>1225</v>
      </c>
      <c r="B34" s="91" t="s">
        <v>1433</v>
      </c>
      <c r="C34" s="4" t="s">
        <v>1540</v>
      </c>
      <c r="D34" s="92" t="s">
        <v>56</v>
      </c>
      <c r="E34" s="4" t="s">
        <v>1548</v>
      </c>
      <c r="G34" s="90" t="s">
        <v>30</v>
      </c>
      <c r="I34" s="90" t="s">
        <v>1572</v>
      </c>
      <c r="K34" s="90" t="s">
        <v>1232</v>
      </c>
    </row>
    <row r="35" spans="1:11" ht="15">
      <c r="A35" s="90" t="s">
        <v>1226</v>
      </c>
      <c r="B35" s="91" t="s">
        <v>1434</v>
      </c>
      <c r="C35" s="4" t="s">
        <v>1540</v>
      </c>
      <c r="D35" s="92" t="s">
        <v>56</v>
      </c>
      <c r="E35" s="4" t="s">
        <v>1548</v>
      </c>
      <c r="G35" s="90" t="s">
        <v>16</v>
      </c>
      <c r="I35" s="90" t="s">
        <v>1573</v>
      </c>
      <c r="K35" s="90" t="s">
        <v>1233</v>
      </c>
    </row>
    <row r="36" spans="1:11" ht="15">
      <c r="A36" s="90" t="s">
        <v>1227</v>
      </c>
      <c r="B36" s="91" t="s">
        <v>1435</v>
      </c>
      <c r="C36" s="4" t="s">
        <v>1540</v>
      </c>
      <c r="D36" s="92" t="s">
        <v>56</v>
      </c>
      <c r="E36" s="4" t="s">
        <v>1548</v>
      </c>
      <c r="G36" s="90" t="s">
        <v>31</v>
      </c>
      <c r="I36" s="90" t="s">
        <v>1574</v>
      </c>
      <c r="K36" s="90" t="s">
        <v>1266</v>
      </c>
    </row>
    <row r="37" spans="1:11" ht="15">
      <c r="A37" s="90" t="s">
        <v>1228</v>
      </c>
      <c r="B37" s="91" t="s">
        <v>1436</v>
      </c>
      <c r="C37" s="4" t="s">
        <v>1540</v>
      </c>
      <c r="D37" s="92" t="s">
        <v>56</v>
      </c>
      <c r="E37" s="4" t="s">
        <v>1548</v>
      </c>
      <c r="G37" s="90" t="s">
        <v>18</v>
      </c>
      <c r="I37" s="90" t="s">
        <v>1575</v>
      </c>
      <c r="K37" s="90" t="s">
        <v>1227</v>
      </c>
    </row>
    <row r="38" spans="1:11" ht="15">
      <c r="A38" s="90" t="s">
        <v>1229</v>
      </c>
      <c r="B38" s="91" t="s">
        <v>1437</v>
      </c>
      <c r="C38" s="4" t="s">
        <v>1540</v>
      </c>
      <c r="D38" s="92" t="s">
        <v>56</v>
      </c>
      <c r="E38" s="4" t="s">
        <v>1548</v>
      </c>
      <c r="I38" s="90" t="s">
        <v>1576</v>
      </c>
      <c r="K38" s="90" t="s">
        <v>1289</v>
      </c>
    </row>
    <row r="39" spans="1:11" ht="15">
      <c r="A39" s="90" t="s">
        <v>1693</v>
      </c>
      <c r="B39" s="91" t="s">
        <v>1691</v>
      </c>
      <c r="C39" s="4" t="s">
        <v>1540</v>
      </c>
      <c r="D39" s="92" t="s">
        <v>56</v>
      </c>
      <c r="E39" s="4" t="s">
        <v>1548</v>
      </c>
      <c r="I39" s="90" t="s">
        <v>1666</v>
      </c>
      <c r="K39" s="90" t="s">
        <v>1238</v>
      </c>
    </row>
    <row r="40" spans="1:11" ht="15">
      <c r="A40" s="90" t="s">
        <v>1230</v>
      </c>
      <c r="B40" s="91" t="s">
        <v>1438</v>
      </c>
      <c r="C40" s="4" t="s">
        <v>1540</v>
      </c>
      <c r="D40" s="92" t="s">
        <v>56</v>
      </c>
      <c r="E40" s="4" t="s">
        <v>1548</v>
      </c>
      <c r="I40" s="90" t="s">
        <v>1619</v>
      </c>
      <c r="K40" s="90" t="s">
        <v>1234</v>
      </c>
    </row>
    <row r="41" spans="1:11" ht="15">
      <c r="A41" s="90" t="s">
        <v>1231</v>
      </c>
      <c r="B41" s="91" t="s">
        <v>1439</v>
      </c>
      <c r="C41" s="4" t="s">
        <v>1540</v>
      </c>
      <c r="D41" s="92" t="s">
        <v>56</v>
      </c>
      <c r="E41" s="4" t="s">
        <v>1548</v>
      </c>
      <c r="I41" s="90" t="s">
        <v>1667</v>
      </c>
      <c r="K41" s="90" t="s">
        <v>1272</v>
      </c>
    </row>
    <row r="42" spans="1:11" ht="15">
      <c r="A42" s="90" t="s">
        <v>1232</v>
      </c>
      <c r="B42" s="91" t="s">
        <v>1441</v>
      </c>
      <c r="C42" s="4" t="s">
        <v>1540</v>
      </c>
      <c r="D42" s="92" t="s">
        <v>56</v>
      </c>
      <c r="E42" s="4" t="s">
        <v>1548</v>
      </c>
      <c r="I42" s="90" t="s">
        <v>1644</v>
      </c>
      <c r="K42" s="90" t="s">
        <v>1257</v>
      </c>
    </row>
    <row r="43" spans="1:11" ht="15">
      <c r="A43" s="90" t="s">
        <v>1233</v>
      </c>
      <c r="B43" s="91" t="s">
        <v>1442</v>
      </c>
      <c r="C43" s="4" t="s">
        <v>1540</v>
      </c>
      <c r="D43" s="92" t="s">
        <v>56</v>
      </c>
      <c r="E43" s="4" t="s">
        <v>1548</v>
      </c>
      <c r="I43" s="90" t="s">
        <v>1638</v>
      </c>
      <c r="K43" s="90" t="s">
        <v>1254</v>
      </c>
    </row>
    <row r="44" spans="1:11" ht="15">
      <c r="A44" s="90" t="s">
        <v>1234</v>
      </c>
      <c r="B44" s="91" t="s">
        <v>1443</v>
      </c>
      <c r="C44" s="4" t="s">
        <v>1540</v>
      </c>
      <c r="D44" s="92" t="s">
        <v>56</v>
      </c>
      <c r="E44" s="4" t="s">
        <v>1548</v>
      </c>
      <c r="I44" s="90" t="s">
        <v>1620</v>
      </c>
      <c r="K44" s="90" t="s">
        <v>1264</v>
      </c>
    </row>
    <row r="45" spans="1:11" ht="15">
      <c r="A45" s="90" t="s">
        <v>1235</v>
      </c>
      <c r="B45" s="91" t="s">
        <v>1444</v>
      </c>
      <c r="C45" s="4" t="s">
        <v>1540</v>
      </c>
      <c r="D45" s="92" t="s">
        <v>56</v>
      </c>
      <c r="E45" s="4" t="s">
        <v>1548</v>
      </c>
      <c r="I45" s="90" t="s">
        <v>1600</v>
      </c>
      <c r="K45" s="90" t="s">
        <v>1228</v>
      </c>
    </row>
    <row r="46" spans="1:11" ht="15">
      <c r="A46" s="90" t="s">
        <v>1236</v>
      </c>
      <c r="B46" s="91" t="s">
        <v>1445</v>
      </c>
      <c r="C46" s="4" t="s">
        <v>1540</v>
      </c>
      <c r="D46" s="92" t="s">
        <v>56</v>
      </c>
      <c r="E46" s="4" t="s">
        <v>1548</v>
      </c>
      <c r="I46" s="90" t="s">
        <v>1577</v>
      </c>
      <c r="K46" s="90" t="s">
        <v>1259</v>
      </c>
    </row>
    <row r="47" spans="1:11" ht="15">
      <c r="A47" s="90" t="s">
        <v>1237</v>
      </c>
      <c r="B47" s="91" t="s">
        <v>1446</v>
      </c>
      <c r="C47" s="4" t="s">
        <v>1540</v>
      </c>
      <c r="D47" s="92" t="s">
        <v>56</v>
      </c>
      <c r="E47" s="4" t="s">
        <v>1548</v>
      </c>
      <c r="I47" s="90" t="s">
        <v>1621</v>
      </c>
      <c r="K47" s="90" t="s">
        <v>1288</v>
      </c>
    </row>
    <row r="48" spans="1:11" ht="15">
      <c r="A48" s="90" t="s">
        <v>1238</v>
      </c>
      <c r="B48" s="91" t="s">
        <v>1447</v>
      </c>
      <c r="C48" s="4" t="s">
        <v>1540</v>
      </c>
      <c r="D48" s="92" t="s">
        <v>56</v>
      </c>
      <c r="E48" s="4" t="s">
        <v>1548</v>
      </c>
      <c r="I48" s="90" t="s">
        <v>1578</v>
      </c>
      <c r="K48" s="90" t="s">
        <v>1273</v>
      </c>
    </row>
    <row r="49" spans="1:11" ht="15">
      <c r="A49" s="90" t="s">
        <v>1239</v>
      </c>
      <c r="B49" s="91" t="s">
        <v>1448</v>
      </c>
      <c r="C49" s="4" t="s">
        <v>1540</v>
      </c>
      <c r="D49" s="92" t="s">
        <v>56</v>
      </c>
      <c r="E49" s="4" t="s">
        <v>1548</v>
      </c>
      <c r="I49" s="90" t="s">
        <v>1622</v>
      </c>
      <c r="K49" s="90" t="s">
        <v>1283</v>
      </c>
    </row>
    <row r="50" spans="1:11" ht="15">
      <c r="A50" s="90" t="s">
        <v>1240</v>
      </c>
      <c r="B50" s="91" t="s">
        <v>1449</v>
      </c>
      <c r="C50" s="4" t="s">
        <v>1540</v>
      </c>
      <c r="D50" s="92" t="s">
        <v>56</v>
      </c>
      <c r="E50" s="4" t="s">
        <v>1548</v>
      </c>
      <c r="I50" s="90" t="s">
        <v>1623</v>
      </c>
      <c r="K50" s="90" t="s">
        <v>1279</v>
      </c>
    </row>
    <row r="51" spans="1:11" ht="15">
      <c r="A51" s="90" t="s">
        <v>1241</v>
      </c>
      <c r="B51" s="91" t="s">
        <v>1450</v>
      </c>
      <c r="C51" s="4" t="s">
        <v>1540</v>
      </c>
      <c r="D51" s="92" t="s">
        <v>56</v>
      </c>
      <c r="E51" s="4" t="s">
        <v>1548</v>
      </c>
      <c r="I51" s="90" t="s">
        <v>1645</v>
      </c>
      <c r="K51" s="90" t="s">
        <v>1247</v>
      </c>
    </row>
    <row r="52" spans="1:11" ht="15">
      <c r="A52" s="90" t="s">
        <v>1242</v>
      </c>
      <c r="B52" s="91" t="s">
        <v>1451</v>
      </c>
      <c r="C52" s="4" t="s">
        <v>1540</v>
      </c>
      <c r="D52" s="92" t="s">
        <v>56</v>
      </c>
      <c r="E52" s="4" t="s">
        <v>1548</v>
      </c>
      <c r="I52" s="90" t="s">
        <v>1668</v>
      </c>
      <c r="K52" s="90" t="s">
        <v>1231</v>
      </c>
    </row>
    <row r="53" spans="1:11" ht="15">
      <c r="A53" s="90" t="s">
        <v>1243</v>
      </c>
      <c r="B53" s="91" t="s">
        <v>1452</v>
      </c>
      <c r="C53" s="4" t="s">
        <v>1540</v>
      </c>
      <c r="D53" s="92" t="s">
        <v>56</v>
      </c>
      <c r="E53" s="4" t="s">
        <v>1548</v>
      </c>
      <c r="I53" s="90" t="s">
        <v>1669</v>
      </c>
      <c r="K53" s="90" t="s">
        <v>1284</v>
      </c>
    </row>
    <row r="54" spans="1:11" ht="15">
      <c r="A54" s="90" t="s">
        <v>1244</v>
      </c>
      <c r="B54" s="91" t="s">
        <v>1453</v>
      </c>
      <c r="C54" s="4" t="s">
        <v>1540</v>
      </c>
      <c r="D54" s="92" t="s">
        <v>56</v>
      </c>
      <c r="E54" s="4" t="s">
        <v>1548</v>
      </c>
      <c r="I54" s="90" t="s">
        <v>1670</v>
      </c>
      <c r="K54" s="90" t="s">
        <v>1274</v>
      </c>
    </row>
    <row r="55" spans="1:11" ht="15">
      <c r="A55" s="90" t="s">
        <v>1245</v>
      </c>
      <c r="B55" s="91" t="s">
        <v>1454</v>
      </c>
      <c r="C55" s="4" t="s">
        <v>1540</v>
      </c>
      <c r="D55" s="92" t="s">
        <v>56</v>
      </c>
      <c r="E55" s="4" t="s">
        <v>1548</v>
      </c>
      <c r="I55" s="90" t="s">
        <v>1646</v>
      </c>
      <c r="K55" s="90" t="s">
        <v>1285</v>
      </c>
    </row>
    <row r="56" spans="1:11" ht="15">
      <c r="A56" s="90" t="s">
        <v>1246</v>
      </c>
      <c r="B56" s="91" t="s">
        <v>1455</v>
      </c>
      <c r="C56" s="4" t="s">
        <v>1540</v>
      </c>
      <c r="D56" s="92" t="s">
        <v>56</v>
      </c>
      <c r="E56" s="4" t="s">
        <v>1548</v>
      </c>
      <c r="I56" s="90" t="s">
        <v>1579</v>
      </c>
      <c r="K56" s="90" t="s">
        <v>1275</v>
      </c>
    </row>
    <row r="57" spans="1:11" ht="15">
      <c r="A57" s="90" t="s">
        <v>1247</v>
      </c>
      <c r="B57" s="91" t="s">
        <v>1456</v>
      </c>
      <c r="C57" s="4" t="s">
        <v>1540</v>
      </c>
      <c r="D57" s="92" t="s">
        <v>56</v>
      </c>
      <c r="E57" s="4" t="s">
        <v>1548</v>
      </c>
      <c r="I57" s="90" t="s">
        <v>1671</v>
      </c>
      <c r="K57" s="90" t="s">
        <v>1292</v>
      </c>
    </row>
    <row r="58" spans="1:11" ht="15">
      <c r="A58" s="90" t="s">
        <v>1248</v>
      </c>
      <c r="B58" s="91" t="s">
        <v>1457</v>
      </c>
      <c r="C58" s="4" t="s">
        <v>1540</v>
      </c>
      <c r="D58" s="92" t="s">
        <v>56</v>
      </c>
      <c r="E58" s="4" t="s">
        <v>1548</v>
      </c>
      <c r="I58" s="90" t="s">
        <v>1647</v>
      </c>
      <c r="K58" s="90" t="s">
        <v>1270</v>
      </c>
    </row>
    <row r="59" spans="1:11" ht="15">
      <c r="A59" s="90" t="s">
        <v>1249</v>
      </c>
      <c r="B59" s="91" t="s">
        <v>1458</v>
      </c>
      <c r="C59" s="4" t="s">
        <v>1540</v>
      </c>
      <c r="D59" s="92" t="s">
        <v>56</v>
      </c>
      <c r="E59" s="4" t="s">
        <v>1548</v>
      </c>
      <c r="I59" s="90" t="s">
        <v>1648</v>
      </c>
      <c r="K59" s="90" t="s">
        <v>1243</v>
      </c>
    </row>
    <row r="60" spans="1:11" ht="15">
      <c r="A60" s="90" t="s">
        <v>1250</v>
      </c>
      <c r="B60" s="91" t="s">
        <v>1459</v>
      </c>
      <c r="C60" s="4" t="s">
        <v>1540</v>
      </c>
      <c r="D60" s="92" t="s">
        <v>56</v>
      </c>
      <c r="E60" s="4" t="s">
        <v>1548</v>
      </c>
      <c r="I60" s="90" t="s">
        <v>1649</v>
      </c>
      <c r="K60" s="90" t="s">
        <v>1242</v>
      </c>
    </row>
    <row r="61" spans="1:11" ht="15">
      <c r="A61" s="90" t="s">
        <v>1251</v>
      </c>
      <c r="B61" s="91" t="s">
        <v>1460</v>
      </c>
      <c r="C61" s="4" t="s">
        <v>1540</v>
      </c>
      <c r="D61" s="92" t="s">
        <v>56</v>
      </c>
      <c r="E61" s="4" t="s">
        <v>1548</v>
      </c>
      <c r="I61" s="90" t="s">
        <v>1601</v>
      </c>
      <c r="K61" s="90" t="s">
        <v>1256</v>
      </c>
    </row>
    <row r="62" spans="1:11" ht="15">
      <c r="A62" s="90" t="s">
        <v>1252</v>
      </c>
      <c r="B62" s="91" t="s">
        <v>1461</v>
      </c>
      <c r="C62" s="4" t="s">
        <v>1540</v>
      </c>
      <c r="D62" s="92" t="s">
        <v>56</v>
      </c>
      <c r="E62" s="4" t="s">
        <v>1548</v>
      </c>
      <c r="I62" s="90" t="s">
        <v>1602</v>
      </c>
      <c r="K62" s="90" t="s">
        <v>1263</v>
      </c>
    </row>
    <row r="63" spans="1:11" ht="15">
      <c r="A63" s="90" t="s">
        <v>1253</v>
      </c>
      <c r="B63" s="91" t="s">
        <v>1462</v>
      </c>
      <c r="C63" s="4" t="s">
        <v>1540</v>
      </c>
      <c r="D63" s="92" t="s">
        <v>56</v>
      </c>
      <c r="E63" s="4" t="s">
        <v>1548</v>
      </c>
      <c r="I63" s="90" t="s">
        <v>1672</v>
      </c>
      <c r="K63" s="90" t="s">
        <v>1246</v>
      </c>
    </row>
    <row r="64" spans="1:11" ht="15">
      <c r="A64" s="90" t="s">
        <v>1254</v>
      </c>
      <c r="B64" s="91" t="s">
        <v>1463</v>
      </c>
      <c r="C64" s="4" t="s">
        <v>1540</v>
      </c>
      <c r="D64" s="92" t="s">
        <v>56</v>
      </c>
      <c r="E64" s="4" t="s">
        <v>1548</v>
      </c>
      <c r="I64" s="90" t="s">
        <v>1673</v>
      </c>
      <c r="K64" s="90" t="s">
        <v>1239</v>
      </c>
    </row>
    <row r="65" spans="1:11" ht="15">
      <c r="A65" s="90" t="s">
        <v>1255</v>
      </c>
      <c r="B65" s="91" t="s">
        <v>1464</v>
      </c>
      <c r="C65" s="4" t="s">
        <v>1540</v>
      </c>
      <c r="D65" s="92" t="s">
        <v>56</v>
      </c>
      <c r="E65" s="4" t="s">
        <v>1548</v>
      </c>
      <c r="I65" s="90" t="s">
        <v>1624</v>
      </c>
      <c r="K65" s="90" t="s">
        <v>1269</v>
      </c>
    </row>
    <row r="66" spans="1:11" ht="15">
      <c r="A66" s="90" t="s">
        <v>1256</v>
      </c>
      <c r="B66" s="91" t="s">
        <v>1465</v>
      </c>
      <c r="C66" s="4" t="s">
        <v>1540</v>
      </c>
      <c r="D66" s="92" t="s">
        <v>56</v>
      </c>
      <c r="E66" s="4" t="s">
        <v>1548</v>
      </c>
      <c r="I66" s="90" t="s">
        <v>1625</v>
      </c>
      <c r="K66" s="90" t="s">
        <v>1235</v>
      </c>
    </row>
    <row r="67" spans="1:11" ht="15">
      <c r="A67" s="90" t="s">
        <v>1257</v>
      </c>
      <c r="B67" s="91" t="s">
        <v>1466</v>
      </c>
      <c r="C67" s="4" t="s">
        <v>1540</v>
      </c>
      <c r="D67" s="92" t="s">
        <v>56</v>
      </c>
      <c r="E67" s="4" t="s">
        <v>1548</v>
      </c>
      <c r="I67" s="90" t="s">
        <v>1580</v>
      </c>
      <c r="K67" s="90" t="s">
        <v>1267</v>
      </c>
    </row>
    <row r="68" spans="1:11" ht="15">
      <c r="A68" s="90" t="s">
        <v>1258</v>
      </c>
      <c r="B68" s="91" t="s">
        <v>1467</v>
      </c>
      <c r="C68" s="4" t="s">
        <v>1540</v>
      </c>
      <c r="D68" s="92" t="s">
        <v>56</v>
      </c>
      <c r="E68" s="4" t="s">
        <v>1548</v>
      </c>
      <c r="I68" s="90" t="s">
        <v>1581</v>
      </c>
      <c r="K68" s="90" t="s">
        <v>1261</v>
      </c>
    </row>
    <row r="69" spans="1:11" ht="15">
      <c r="A69" s="90" t="s">
        <v>1259</v>
      </c>
      <c r="B69" s="91" t="s">
        <v>1468</v>
      </c>
      <c r="C69" s="4" t="s">
        <v>1540</v>
      </c>
      <c r="D69" s="92" t="s">
        <v>56</v>
      </c>
      <c r="E69" s="4" t="s">
        <v>1548</v>
      </c>
      <c r="I69" s="90" t="s">
        <v>1657</v>
      </c>
      <c r="K69" s="90" t="s">
        <v>1241</v>
      </c>
    </row>
    <row r="70" spans="1:11" ht="15">
      <c r="A70" s="90" t="s">
        <v>1260</v>
      </c>
      <c r="B70" s="91" t="s">
        <v>1469</v>
      </c>
      <c r="C70" s="4" t="s">
        <v>1540</v>
      </c>
      <c r="D70" s="92" t="s">
        <v>56</v>
      </c>
      <c r="E70" s="4" t="s">
        <v>1548</v>
      </c>
      <c r="I70" s="90" t="s">
        <v>1675</v>
      </c>
      <c r="K70" s="90" t="s">
        <v>1260</v>
      </c>
    </row>
    <row r="71" spans="1:11" ht="15">
      <c r="A71" s="90" t="s">
        <v>1261</v>
      </c>
      <c r="B71" s="91" t="s">
        <v>1470</v>
      </c>
      <c r="C71" s="4" t="s">
        <v>1540</v>
      </c>
      <c r="D71" s="92" t="s">
        <v>56</v>
      </c>
      <c r="E71" s="4" t="s">
        <v>1548</v>
      </c>
      <c r="I71" s="90" t="s">
        <v>1582</v>
      </c>
      <c r="K71" s="90" t="s">
        <v>1282</v>
      </c>
    </row>
    <row r="72" spans="1:11" ht="15">
      <c r="A72" s="90" t="s">
        <v>1262</v>
      </c>
      <c r="B72" s="91" t="s">
        <v>1471</v>
      </c>
      <c r="C72" s="4" t="s">
        <v>1540</v>
      </c>
      <c r="D72" s="92" t="s">
        <v>56</v>
      </c>
      <c r="E72" s="4" t="s">
        <v>1548</v>
      </c>
      <c r="I72" s="90" t="s">
        <v>1583</v>
      </c>
      <c r="K72" s="90" t="s">
        <v>1255</v>
      </c>
    </row>
    <row r="73" spans="1:11" ht="15">
      <c r="A73" s="90" t="s">
        <v>1263</v>
      </c>
      <c r="B73" s="91" t="s">
        <v>1472</v>
      </c>
      <c r="C73" s="4" t="s">
        <v>1540</v>
      </c>
      <c r="D73" s="92" t="s">
        <v>56</v>
      </c>
      <c r="E73" s="4" t="s">
        <v>1548</v>
      </c>
      <c r="I73" s="90" t="s">
        <v>1603</v>
      </c>
      <c r="K73" s="90" t="s">
        <v>1236</v>
      </c>
    </row>
    <row r="74" spans="1:11" ht="15">
      <c r="A74" s="90" t="s">
        <v>1264</v>
      </c>
      <c r="B74" s="91" t="s">
        <v>1473</v>
      </c>
      <c r="C74" s="4" t="s">
        <v>1540</v>
      </c>
      <c r="D74" s="92" t="s">
        <v>56</v>
      </c>
      <c r="E74" s="4" t="s">
        <v>1548</v>
      </c>
      <c r="I74" s="90" t="s">
        <v>1674</v>
      </c>
      <c r="K74" s="90" t="s">
        <v>1245</v>
      </c>
    </row>
    <row r="75" spans="1:11" ht="15">
      <c r="A75" s="90" t="s">
        <v>1265</v>
      </c>
      <c r="B75" s="91" t="s">
        <v>1474</v>
      </c>
      <c r="C75" s="4" t="s">
        <v>1540</v>
      </c>
      <c r="D75" s="92" t="s">
        <v>56</v>
      </c>
      <c r="E75" s="4" t="s">
        <v>1548</v>
      </c>
      <c r="I75" s="90" t="s">
        <v>1650</v>
      </c>
      <c r="K75" s="90" t="s">
        <v>1290</v>
      </c>
    </row>
    <row r="76" spans="1:11" ht="15">
      <c r="A76" s="90" t="s">
        <v>1266</v>
      </c>
      <c r="B76" s="91" t="s">
        <v>1475</v>
      </c>
      <c r="C76" s="4" t="s">
        <v>1540</v>
      </c>
      <c r="D76" s="92" t="s">
        <v>56</v>
      </c>
      <c r="E76" s="4" t="s">
        <v>1548</v>
      </c>
      <c r="I76" s="90" t="s">
        <v>1584</v>
      </c>
      <c r="K76" s="90" t="s">
        <v>1237</v>
      </c>
    </row>
    <row r="77" spans="1:11" ht="15">
      <c r="A77" s="90" t="s">
        <v>1267</v>
      </c>
      <c r="B77" s="91" t="s">
        <v>1476</v>
      </c>
      <c r="C77" s="4" t="s">
        <v>1540</v>
      </c>
      <c r="D77" s="92" t="s">
        <v>56</v>
      </c>
      <c r="E77" s="4" t="s">
        <v>1548</v>
      </c>
      <c r="I77" s="90" t="s">
        <v>1676</v>
      </c>
      <c r="K77" s="90" t="s">
        <v>1286</v>
      </c>
    </row>
    <row r="78" spans="1:11" ht="15">
      <c r="A78" s="90" t="s">
        <v>1268</v>
      </c>
      <c r="B78" s="91" t="s">
        <v>1477</v>
      </c>
      <c r="C78" s="4" t="s">
        <v>1540</v>
      </c>
      <c r="D78" s="92" t="s">
        <v>56</v>
      </c>
      <c r="E78" s="4" t="s">
        <v>1548</v>
      </c>
      <c r="I78" s="90" t="s">
        <v>1651</v>
      </c>
      <c r="K78" s="90" t="s">
        <v>1277</v>
      </c>
    </row>
    <row r="79" spans="1:11" ht="15">
      <c r="A79" s="90" t="s">
        <v>1269</v>
      </c>
      <c r="B79" s="91" t="s">
        <v>1478</v>
      </c>
      <c r="C79" s="4" t="s">
        <v>1540</v>
      </c>
      <c r="D79" s="92" t="s">
        <v>56</v>
      </c>
      <c r="E79" s="4" t="s">
        <v>1548</v>
      </c>
      <c r="I79" s="90" t="s">
        <v>1626</v>
      </c>
      <c r="K79" s="90" t="s">
        <v>1226</v>
      </c>
    </row>
    <row r="80" spans="1:11" ht="15">
      <c r="A80" s="90" t="s">
        <v>1270</v>
      </c>
      <c r="B80" s="91" t="s">
        <v>1479</v>
      </c>
      <c r="C80" s="4" t="s">
        <v>1540</v>
      </c>
      <c r="D80" s="92" t="s">
        <v>56</v>
      </c>
      <c r="E80" s="4" t="s">
        <v>1548</v>
      </c>
      <c r="I80" s="90" t="s">
        <v>1677</v>
      </c>
    </row>
    <row r="81" spans="1:9" ht="15">
      <c r="A81" s="90" t="s">
        <v>1271</v>
      </c>
      <c r="B81" s="91" t="s">
        <v>1480</v>
      </c>
      <c r="C81" s="4" t="s">
        <v>1540</v>
      </c>
      <c r="D81" s="92" t="s">
        <v>56</v>
      </c>
      <c r="E81" s="4" t="s">
        <v>1548</v>
      </c>
      <c r="I81" s="90" t="s">
        <v>1678</v>
      </c>
    </row>
    <row r="82" spans="1:9" ht="15">
      <c r="A82" s="90" t="s">
        <v>1272</v>
      </c>
      <c r="B82" s="91" t="s">
        <v>1481</v>
      </c>
      <c r="C82" s="4" t="s">
        <v>1540</v>
      </c>
      <c r="D82" s="92" t="s">
        <v>56</v>
      </c>
      <c r="E82" s="4" t="s">
        <v>1548</v>
      </c>
      <c r="I82" s="90" t="s">
        <v>1679</v>
      </c>
    </row>
    <row r="83" spans="1:9" ht="15">
      <c r="A83" s="90" t="s">
        <v>1273</v>
      </c>
      <c r="B83" s="91" t="s">
        <v>1482</v>
      </c>
      <c r="C83" s="4" t="s">
        <v>1540</v>
      </c>
      <c r="D83" s="92" t="s">
        <v>56</v>
      </c>
      <c r="E83" s="4" t="s">
        <v>1548</v>
      </c>
      <c r="I83" s="90" t="s">
        <v>1585</v>
      </c>
    </row>
    <row r="84" spans="1:9" ht="15">
      <c r="A84" s="90" t="s">
        <v>1274</v>
      </c>
      <c r="B84" s="91" t="s">
        <v>1483</v>
      </c>
      <c r="C84" s="4" t="s">
        <v>1540</v>
      </c>
      <c r="D84" s="92" t="s">
        <v>56</v>
      </c>
      <c r="E84" s="4" t="s">
        <v>1548</v>
      </c>
      <c r="I84" s="90" t="s">
        <v>1604</v>
      </c>
    </row>
    <row r="85" spans="1:9" ht="15">
      <c r="A85" s="90" t="s">
        <v>1275</v>
      </c>
      <c r="B85" s="91" t="s">
        <v>1484</v>
      </c>
      <c r="C85" s="4" t="s">
        <v>1540</v>
      </c>
      <c r="D85" s="92" t="s">
        <v>56</v>
      </c>
      <c r="E85" s="4" t="s">
        <v>1548</v>
      </c>
      <c r="I85" s="90" t="s">
        <v>1627</v>
      </c>
    </row>
    <row r="86" spans="1:9" ht="15">
      <c r="A86" s="90" t="s">
        <v>1276</v>
      </c>
      <c r="B86" s="91" t="s">
        <v>1485</v>
      </c>
      <c r="C86" s="4" t="s">
        <v>1540</v>
      </c>
      <c r="D86" s="92" t="s">
        <v>56</v>
      </c>
      <c r="E86" s="4" t="s">
        <v>1548</v>
      </c>
      <c r="I86" s="90" t="s">
        <v>1605</v>
      </c>
    </row>
    <row r="87" spans="1:9" ht="15">
      <c r="A87" s="90" t="s">
        <v>1277</v>
      </c>
      <c r="B87" s="91" t="s">
        <v>1486</v>
      </c>
      <c r="C87" s="4" t="s">
        <v>1540</v>
      </c>
      <c r="D87" s="92" t="s">
        <v>56</v>
      </c>
      <c r="E87" s="4" t="s">
        <v>1548</v>
      </c>
      <c r="I87" s="90" t="s">
        <v>1606</v>
      </c>
    </row>
    <row r="88" spans="1:9" ht="15">
      <c r="A88" s="90" t="s">
        <v>1278</v>
      </c>
      <c r="B88" s="91" t="s">
        <v>1487</v>
      </c>
      <c r="C88" s="4" t="s">
        <v>1540</v>
      </c>
      <c r="D88" s="92" t="s">
        <v>56</v>
      </c>
      <c r="E88" s="4" t="s">
        <v>1548</v>
      </c>
      <c r="I88" s="90" t="s">
        <v>1628</v>
      </c>
    </row>
    <row r="89" spans="1:9" ht="15">
      <c r="A89" s="90" t="s">
        <v>1279</v>
      </c>
      <c r="B89" s="91" t="s">
        <v>1488</v>
      </c>
      <c r="C89" s="4" t="s">
        <v>1540</v>
      </c>
      <c r="D89" s="92" t="s">
        <v>56</v>
      </c>
      <c r="E89" s="4" t="s">
        <v>1548</v>
      </c>
      <c r="I89" s="90" t="s">
        <v>1586</v>
      </c>
    </row>
    <row r="90" spans="1:9" ht="15">
      <c r="A90" s="90" t="s">
        <v>1280</v>
      </c>
      <c r="B90" s="91" t="s">
        <v>1489</v>
      </c>
      <c r="C90" s="4" t="s">
        <v>1540</v>
      </c>
      <c r="D90" s="92" t="s">
        <v>56</v>
      </c>
      <c r="E90" s="4" t="s">
        <v>1548</v>
      </c>
      <c r="I90" s="90" t="s">
        <v>1629</v>
      </c>
    </row>
    <row r="91" spans="1:9" ht="15">
      <c r="A91" s="90" t="s">
        <v>1281</v>
      </c>
      <c r="B91" s="91" t="s">
        <v>1490</v>
      </c>
      <c r="C91" s="4" t="s">
        <v>1540</v>
      </c>
      <c r="D91" s="92" t="s">
        <v>56</v>
      </c>
      <c r="E91" s="4" t="s">
        <v>1548</v>
      </c>
      <c r="I91" s="90" t="s">
        <v>1630</v>
      </c>
    </row>
    <row r="92" spans="1:9" ht="15">
      <c r="A92" s="90" t="s">
        <v>1282</v>
      </c>
      <c r="B92" s="91" t="s">
        <v>1491</v>
      </c>
      <c r="C92" s="4" t="s">
        <v>1540</v>
      </c>
      <c r="D92" s="92" t="s">
        <v>56</v>
      </c>
      <c r="E92" s="4" t="s">
        <v>1548</v>
      </c>
      <c r="I92" s="90" t="s">
        <v>1652</v>
      </c>
    </row>
    <row r="93" spans="1:9" ht="15">
      <c r="A93" s="90" t="s">
        <v>1283</v>
      </c>
      <c r="B93" s="91" t="s">
        <v>1492</v>
      </c>
      <c r="C93" s="4" t="s">
        <v>1540</v>
      </c>
      <c r="D93" s="92" t="s">
        <v>56</v>
      </c>
      <c r="E93" s="4" t="s">
        <v>1548</v>
      </c>
      <c r="I93" s="90" t="s">
        <v>1653</v>
      </c>
    </row>
    <row r="94" spans="1:9" ht="15">
      <c r="A94" s="90" t="s">
        <v>1284</v>
      </c>
      <c r="B94" s="91" t="s">
        <v>1493</v>
      </c>
      <c r="C94" s="4" t="s">
        <v>1540</v>
      </c>
      <c r="D94" s="92" t="s">
        <v>56</v>
      </c>
      <c r="E94" s="4" t="s">
        <v>1548</v>
      </c>
      <c r="I94" s="90" t="s">
        <v>1607</v>
      </c>
    </row>
    <row r="95" spans="1:9" ht="15">
      <c r="A95" s="90" t="s">
        <v>1285</v>
      </c>
      <c r="B95" s="91" t="s">
        <v>1494</v>
      </c>
      <c r="C95" s="4" t="s">
        <v>1540</v>
      </c>
      <c r="D95" s="92" t="s">
        <v>56</v>
      </c>
      <c r="E95" s="4" t="s">
        <v>1548</v>
      </c>
      <c r="I95" s="90" t="s">
        <v>1608</v>
      </c>
    </row>
    <row r="96" spans="1:9" ht="15">
      <c r="A96" s="90" t="s">
        <v>1286</v>
      </c>
      <c r="B96" s="91" t="s">
        <v>1495</v>
      </c>
      <c r="C96" s="4" t="s">
        <v>1540</v>
      </c>
      <c r="D96" s="92" t="s">
        <v>56</v>
      </c>
      <c r="E96" s="4" t="s">
        <v>1548</v>
      </c>
      <c r="I96" s="90" t="s">
        <v>1680</v>
      </c>
    </row>
    <row r="97" spans="1:9" ht="15">
      <c r="A97" s="90" t="s">
        <v>1287</v>
      </c>
      <c r="B97" s="91" t="s">
        <v>1496</v>
      </c>
      <c r="C97" s="4" t="s">
        <v>1540</v>
      </c>
      <c r="D97" s="92" t="s">
        <v>56</v>
      </c>
      <c r="E97" s="4" t="s">
        <v>1548</v>
      </c>
      <c r="I97" s="90" t="s">
        <v>1631</v>
      </c>
    </row>
    <row r="98" spans="1:9" ht="15">
      <c r="A98" s="90" t="s">
        <v>1288</v>
      </c>
      <c r="B98" s="91" t="s">
        <v>1497</v>
      </c>
      <c r="C98" s="4" t="s">
        <v>1540</v>
      </c>
      <c r="D98" s="92" t="s">
        <v>56</v>
      </c>
      <c r="E98" s="4" t="s">
        <v>1548</v>
      </c>
      <c r="I98" s="90" t="s">
        <v>1632</v>
      </c>
    </row>
    <row r="99" spans="1:9" ht="15">
      <c r="A99" s="90" t="s">
        <v>1289</v>
      </c>
      <c r="B99" s="91" t="s">
        <v>1498</v>
      </c>
      <c r="C99" s="4" t="s">
        <v>1540</v>
      </c>
      <c r="D99" s="92" t="s">
        <v>56</v>
      </c>
      <c r="E99" s="4" t="s">
        <v>1548</v>
      </c>
      <c r="I99" s="90" t="s">
        <v>1633</v>
      </c>
    </row>
    <row r="100" spans="1:9" ht="15">
      <c r="A100" s="90" t="s">
        <v>1290</v>
      </c>
      <c r="B100" s="91" t="s">
        <v>1499</v>
      </c>
      <c r="C100" s="4" t="s">
        <v>1540</v>
      </c>
      <c r="D100" s="92" t="s">
        <v>56</v>
      </c>
      <c r="E100" s="4" t="s">
        <v>1548</v>
      </c>
      <c r="I100" s="90" t="s">
        <v>1681</v>
      </c>
    </row>
    <row r="101" spans="1:9" ht="15">
      <c r="A101" s="90" t="s">
        <v>1291</v>
      </c>
      <c r="B101" s="91" t="s">
        <v>1500</v>
      </c>
      <c r="C101" s="4" t="s">
        <v>1540</v>
      </c>
      <c r="D101" s="92" t="s">
        <v>56</v>
      </c>
      <c r="E101" s="4" t="s">
        <v>1548</v>
      </c>
      <c r="I101" s="90" t="s">
        <v>1682</v>
      </c>
    </row>
    <row r="102" spans="1:9" ht="15">
      <c r="A102" s="90" t="s">
        <v>1292</v>
      </c>
      <c r="B102" s="91" t="s">
        <v>1501</v>
      </c>
      <c r="C102" s="4" t="s">
        <v>1540</v>
      </c>
      <c r="D102" s="92" t="s">
        <v>56</v>
      </c>
      <c r="E102" s="4" t="s">
        <v>1548</v>
      </c>
      <c r="I102" s="90" t="s">
        <v>1654</v>
      </c>
    </row>
    <row r="103" spans="1:9" ht="15">
      <c r="A103" s="90" t="s">
        <v>1293</v>
      </c>
      <c r="B103" s="91" t="s">
        <v>1502</v>
      </c>
      <c r="C103" s="4" t="s">
        <v>1540</v>
      </c>
      <c r="D103" s="92" t="s">
        <v>56</v>
      </c>
      <c r="E103" s="4" t="s">
        <v>1548</v>
      </c>
      <c r="I103" s="90" t="s">
        <v>1587</v>
      </c>
    </row>
    <row r="104" spans="1:9" ht="15">
      <c r="A104" s="90" t="s">
        <v>1591</v>
      </c>
      <c r="B104" s="93" t="s">
        <v>1306</v>
      </c>
      <c r="C104" s="4" t="s">
        <v>1541</v>
      </c>
      <c r="D104" s="92" t="s">
        <v>1220</v>
      </c>
      <c r="E104" s="4" t="s">
        <v>1549</v>
      </c>
      <c r="I104" s="90" t="s">
        <v>1634</v>
      </c>
    </row>
    <row r="105" spans="1:9" ht="15">
      <c r="A105" s="90" t="s">
        <v>1570</v>
      </c>
      <c r="B105" s="93" t="s">
        <v>1314</v>
      </c>
      <c r="C105" s="4" t="s">
        <v>1541</v>
      </c>
      <c r="D105" s="92" t="s">
        <v>1220</v>
      </c>
      <c r="E105" s="4" t="s">
        <v>1549</v>
      </c>
      <c r="I105" s="90" t="s">
        <v>1655</v>
      </c>
    </row>
    <row r="106" spans="1:9" ht="15">
      <c r="A106" s="90" t="s">
        <v>1571</v>
      </c>
      <c r="B106" s="93" t="s">
        <v>1317</v>
      </c>
      <c r="C106" s="4" t="s">
        <v>1541</v>
      </c>
      <c r="D106" s="92" t="s">
        <v>1220</v>
      </c>
      <c r="E106" s="4" t="s">
        <v>1549</v>
      </c>
      <c r="I106" s="90" t="s">
        <v>1588</v>
      </c>
    </row>
    <row r="107" spans="1:9" ht="15">
      <c r="A107" s="90" t="s">
        <v>1572</v>
      </c>
      <c r="B107" s="91" t="s">
        <v>1295</v>
      </c>
      <c r="C107" s="4" t="s">
        <v>1541</v>
      </c>
      <c r="D107" s="92" t="s">
        <v>1220</v>
      </c>
      <c r="E107" s="4" t="s">
        <v>1549</v>
      </c>
      <c r="I107" s="90" t="s">
        <v>1589</v>
      </c>
    </row>
    <row r="108" spans="1:9" ht="15">
      <c r="A108" s="90" t="s">
        <v>1573</v>
      </c>
      <c r="B108" s="93" t="s">
        <v>1322</v>
      </c>
      <c r="C108" s="4" t="s">
        <v>1541</v>
      </c>
      <c r="D108" s="92" t="s">
        <v>1220</v>
      </c>
      <c r="E108" s="4" t="s">
        <v>1549</v>
      </c>
      <c r="I108" s="90" t="s">
        <v>1609</v>
      </c>
    </row>
    <row r="109" spans="1:9" ht="15">
      <c r="A109" s="90" t="s">
        <v>1574</v>
      </c>
      <c r="B109" s="93" t="s">
        <v>1323</v>
      </c>
      <c r="C109" s="4" t="s">
        <v>1541</v>
      </c>
      <c r="D109" s="92" t="s">
        <v>1220</v>
      </c>
      <c r="E109" s="4" t="s">
        <v>1549</v>
      </c>
      <c r="I109" s="90" t="s">
        <v>1636</v>
      </c>
    </row>
    <row r="110" spans="1:9" ht="15">
      <c r="A110" s="90" t="s">
        <v>1575</v>
      </c>
      <c r="B110" s="93" t="s">
        <v>1319</v>
      </c>
      <c r="C110" s="4" t="s">
        <v>1541</v>
      </c>
      <c r="D110" s="92" t="s">
        <v>1220</v>
      </c>
      <c r="E110" s="4" t="s">
        <v>1549</v>
      </c>
      <c r="I110" s="90" t="s">
        <v>1635</v>
      </c>
    </row>
    <row r="111" spans="1:9" ht="15">
      <c r="A111" s="90" t="s">
        <v>1576</v>
      </c>
      <c r="B111" s="93" t="s">
        <v>1321</v>
      </c>
      <c r="C111" s="4" t="s">
        <v>1541</v>
      </c>
      <c r="D111" s="92" t="s">
        <v>1220</v>
      </c>
      <c r="E111" s="4" t="s">
        <v>1549</v>
      </c>
      <c r="I111" s="90" t="s">
        <v>1610</v>
      </c>
    </row>
    <row r="112" spans="1:9" ht="15">
      <c r="A112" s="90" t="s">
        <v>1577</v>
      </c>
      <c r="B112" s="93" t="s">
        <v>1307</v>
      </c>
      <c r="C112" s="4" t="s">
        <v>1541</v>
      </c>
      <c r="D112" s="92" t="s">
        <v>1220</v>
      </c>
      <c r="E112" s="4" t="s">
        <v>1549</v>
      </c>
      <c r="I112" s="90" t="s">
        <v>1611</v>
      </c>
    </row>
    <row r="113" spans="1:9" ht="15">
      <c r="A113" s="90" t="s">
        <v>1578</v>
      </c>
      <c r="B113" s="93" t="s">
        <v>1315</v>
      </c>
      <c r="C113" s="4" t="s">
        <v>1541</v>
      </c>
      <c r="D113" s="92" t="s">
        <v>1220</v>
      </c>
      <c r="E113" s="4" t="s">
        <v>1549</v>
      </c>
      <c r="I113" s="90" t="s">
        <v>1637</v>
      </c>
    </row>
    <row r="114" spans="1:9" ht="15">
      <c r="A114" s="90" t="s">
        <v>1592</v>
      </c>
      <c r="B114" s="91" t="s">
        <v>1298</v>
      </c>
      <c r="C114" s="4" t="s">
        <v>1541</v>
      </c>
      <c r="D114" s="92" t="s">
        <v>1220</v>
      </c>
      <c r="E114" s="4" t="s">
        <v>1549</v>
      </c>
      <c r="I114" s="90" t="s">
        <v>1656</v>
      </c>
    </row>
    <row r="115" spans="1:9" ht="15">
      <c r="A115" s="90" t="s">
        <v>1579</v>
      </c>
      <c r="B115" s="93" t="s">
        <v>1311</v>
      </c>
      <c r="C115" s="4" t="s">
        <v>1541</v>
      </c>
      <c r="D115" s="92" t="s">
        <v>1220</v>
      </c>
      <c r="E115" s="4" t="s">
        <v>1549</v>
      </c>
      <c r="I115" s="90" t="s">
        <v>1590</v>
      </c>
    </row>
    <row r="116" spans="1:9" ht="15">
      <c r="A116" s="90" t="s">
        <v>1580</v>
      </c>
      <c r="B116" s="91" t="s">
        <v>1296</v>
      </c>
      <c r="C116" s="4" t="s">
        <v>1541</v>
      </c>
      <c r="D116" s="92" t="s">
        <v>1220</v>
      </c>
      <c r="E116" s="4" t="s">
        <v>1549</v>
      </c>
      <c r="I116" s="90" t="s">
        <v>1683</v>
      </c>
    </row>
    <row r="117" spans="1:9" ht="15">
      <c r="A117" s="90" t="s">
        <v>1581</v>
      </c>
      <c r="B117" s="93" t="s">
        <v>1309</v>
      </c>
      <c r="C117" s="4" t="s">
        <v>1541</v>
      </c>
      <c r="D117" s="92" t="s">
        <v>1220</v>
      </c>
      <c r="E117" s="4" t="s">
        <v>1549</v>
      </c>
      <c r="I117" s="90" t="s">
        <v>1684</v>
      </c>
    </row>
    <row r="118" spans="1:9" ht="15">
      <c r="A118" s="90" t="s">
        <v>1593</v>
      </c>
      <c r="B118" s="91" t="s">
        <v>1297</v>
      </c>
      <c r="C118" s="4" t="s">
        <v>1541</v>
      </c>
      <c r="D118" s="92" t="s">
        <v>1220</v>
      </c>
      <c r="E118" s="4" t="s">
        <v>1549</v>
      </c>
      <c r="I118" s="90" t="s">
        <v>1612</v>
      </c>
    </row>
    <row r="119" spans="1:9" ht="15">
      <c r="A119" s="90" t="s">
        <v>1582</v>
      </c>
      <c r="B119" s="91" t="s">
        <v>1301</v>
      </c>
      <c r="C119" s="4" t="s">
        <v>1541</v>
      </c>
      <c r="D119" s="92" t="s">
        <v>1220</v>
      </c>
      <c r="E119" s="4" t="s">
        <v>1549</v>
      </c>
      <c r="I119" s="90" t="s">
        <v>1685</v>
      </c>
    </row>
    <row r="120" spans="1:9" ht="15">
      <c r="A120" s="90" t="s">
        <v>1583</v>
      </c>
      <c r="B120" s="93" t="s">
        <v>1303</v>
      </c>
      <c r="C120" s="4" t="s">
        <v>1541</v>
      </c>
      <c r="D120" s="92" t="s">
        <v>1220</v>
      </c>
      <c r="E120" s="4" t="s">
        <v>1549</v>
      </c>
      <c r="I120" s="90" t="s">
        <v>1592</v>
      </c>
    </row>
    <row r="121" spans="1:9" ht="15">
      <c r="A121" s="90" t="s">
        <v>1584</v>
      </c>
      <c r="B121" s="91" t="s">
        <v>1300</v>
      </c>
      <c r="C121" s="4" t="s">
        <v>1541</v>
      </c>
      <c r="D121" s="92" t="s">
        <v>1220</v>
      </c>
      <c r="E121" s="4" t="s">
        <v>1549</v>
      </c>
      <c r="I121" s="90" t="s">
        <v>1613</v>
      </c>
    </row>
    <row r="122" spans="1:9" ht="15">
      <c r="A122" s="90" t="s">
        <v>1585</v>
      </c>
      <c r="B122" s="93" t="s">
        <v>1318</v>
      </c>
      <c r="C122" s="4" t="s">
        <v>1541</v>
      </c>
      <c r="D122" s="92" t="s">
        <v>1220</v>
      </c>
      <c r="E122" s="4" t="s">
        <v>1549</v>
      </c>
      <c r="I122" s="90" t="s">
        <v>1614</v>
      </c>
    </row>
    <row r="123" spans="1:9" ht="15">
      <c r="A123" s="90" t="s">
        <v>1586</v>
      </c>
      <c r="B123" s="91" t="s">
        <v>1302</v>
      </c>
      <c r="C123" s="4" t="s">
        <v>1541</v>
      </c>
      <c r="D123" s="92" t="s">
        <v>1220</v>
      </c>
      <c r="E123" s="4" t="s">
        <v>1549</v>
      </c>
      <c r="I123" s="90" t="s">
        <v>1615</v>
      </c>
    </row>
    <row r="124" spans="1:9" ht="15">
      <c r="A124" s="90" t="s">
        <v>1587</v>
      </c>
      <c r="B124" s="93" t="s">
        <v>1312</v>
      </c>
      <c r="C124" s="4" t="s">
        <v>1541</v>
      </c>
      <c r="D124" s="92" t="s">
        <v>1220</v>
      </c>
      <c r="E124" s="4" t="s">
        <v>1549</v>
      </c>
      <c r="I124" s="90" t="s">
        <v>1593</v>
      </c>
    </row>
    <row r="125" spans="1:9" ht="15">
      <c r="A125" s="90" t="s">
        <v>1588</v>
      </c>
      <c r="B125" s="93" t="s">
        <v>1316</v>
      </c>
      <c r="C125" s="4" t="s">
        <v>1541</v>
      </c>
      <c r="D125" s="92" t="s">
        <v>1220</v>
      </c>
      <c r="E125" s="4" t="s">
        <v>1549</v>
      </c>
      <c r="I125" s="90" t="s">
        <v>1641</v>
      </c>
    </row>
    <row r="126" spans="1:9" ht="15">
      <c r="A126" s="90" t="s">
        <v>1589</v>
      </c>
      <c r="B126" s="91" t="s">
        <v>1294</v>
      </c>
      <c r="C126" s="4" t="s">
        <v>1541</v>
      </c>
      <c r="D126" s="92" t="s">
        <v>1220</v>
      </c>
      <c r="E126" s="4" t="s">
        <v>1549</v>
      </c>
      <c r="I126" s="90" t="s">
        <v>1689</v>
      </c>
    </row>
    <row r="127" spans="1:9" ht="15">
      <c r="A127" s="90" t="s">
        <v>1590</v>
      </c>
      <c r="B127" s="93" t="s">
        <v>1305</v>
      </c>
      <c r="C127" s="4" t="s">
        <v>1541</v>
      </c>
      <c r="D127" s="92" t="s">
        <v>1220</v>
      </c>
      <c r="E127" s="4" t="s">
        <v>1549</v>
      </c>
      <c r="I127" s="90" t="s">
        <v>1686</v>
      </c>
    </row>
    <row r="128" spans="1:9" ht="15">
      <c r="A128" s="90" t="s">
        <v>1426</v>
      </c>
      <c r="B128" s="93" t="s">
        <v>1325</v>
      </c>
      <c r="C128" s="4" t="s">
        <v>1541</v>
      </c>
      <c r="D128" s="92" t="s">
        <v>1220</v>
      </c>
      <c r="E128" s="4" t="s">
        <v>1549</v>
      </c>
      <c r="I128" s="90" t="s">
        <v>1687</v>
      </c>
    </row>
    <row r="129" spans="1:9" ht="15">
      <c r="A129" s="90" t="s">
        <v>1612</v>
      </c>
      <c r="B129" s="93" t="s">
        <v>1336</v>
      </c>
      <c r="C129" s="4" t="s">
        <v>1541</v>
      </c>
      <c r="D129" s="92" t="s">
        <v>1221</v>
      </c>
      <c r="E129" s="4" t="s">
        <v>1549</v>
      </c>
      <c r="I129" s="90" t="s">
        <v>1688</v>
      </c>
    </row>
    <row r="130" spans="1:9" ht="15">
      <c r="A130" s="90" t="s">
        <v>1594</v>
      </c>
      <c r="B130" s="93" t="s">
        <v>1348</v>
      </c>
      <c r="C130" s="4" t="s">
        <v>1541</v>
      </c>
      <c r="D130" s="92" t="s">
        <v>1221</v>
      </c>
      <c r="E130" s="4" t="s">
        <v>1549</v>
      </c>
      <c r="I130" s="90" t="s">
        <v>1616</v>
      </c>
    </row>
    <row r="131" spans="1:9" ht="15">
      <c r="A131" s="90" t="s">
        <v>1595</v>
      </c>
      <c r="B131" s="93" t="s">
        <v>1347</v>
      </c>
      <c r="C131" s="4" t="s">
        <v>1541</v>
      </c>
      <c r="D131" s="92" t="s">
        <v>1221</v>
      </c>
      <c r="E131" s="4" t="s">
        <v>1549</v>
      </c>
      <c r="I131" s="90" t="s">
        <v>1690</v>
      </c>
    </row>
    <row r="132" spans="1:9" ht="15">
      <c r="A132" s="90" t="s">
        <v>1596</v>
      </c>
      <c r="B132" s="93" t="s">
        <v>1349</v>
      </c>
      <c r="C132" s="4" t="s">
        <v>1541</v>
      </c>
      <c r="D132" s="92" t="s">
        <v>1221</v>
      </c>
      <c r="E132" s="4" t="s">
        <v>1549</v>
      </c>
      <c r="I132" s="90" t="s">
        <v>1427</v>
      </c>
    </row>
    <row r="133" spans="1:9" ht="15">
      <c r="A133" s="90" t="s">
        <v>1597</v>
      </c>
      <c r="B133" s="93" t="s">
        <v>1342</v>
      </c>
      <c r="C133" s="4" t="s">
        <v>1541</v>
      </c>
      <c r="D133" s="92" t="s">
        <v>1221</v>
      </c>
      <c r="E133" s="4" t="s">
        <v>1549</v>
      </c>
      <c r="I133" s="90" t="s">
        <v>1431</v>
      </c>
    </row>
    <row r="134" spans="1:9" ht="15">
      <c r="A134" s="90" t="s">
        <v>1598</v>
      </c>
      <c r="B134" s="93" t="s">
        <v>1326</v>
      </c>
      <c r="C134" s="4" t="s">
        <v>1541</v>
      </c>
      <c r="D134" s="92" t="s">
        <v>1221</v>
      </c>
      <c r="E134" s="4" t="s">
        <v>1549</v>
      </c>
      <c r="I134" s="90" t="s">
        <v>1429</v>
      </c>
    </row>
    <row r="135" spans="1:9" ht="15">
      <c r="A135" s="90" t="s">
        <v>1599</v>
      </c>
      <c r="B135" s="93" t="s">
        <v>1346</v>
      </c>
      <c r="C135" s="4" t="s">
        <v>1541</v>
      </c>
      <c r="D135" s="92" t="s">
        <v>1221</v>
      </c>
      <c r="E135" s="4" t="s">
        <v>1549</v>
      </c>
      <c r="I135" s="90" t="s">
        <v>1426</v>
      </c>
    </row>
    <row r="136" spans="1:9" ht="15">
      <c r="A136" s="90" t="s">
        <v>1600</v>
      </c>
      <c r="B136" s="93" t="s">
        <v>1329</v>
      </c>
      <c r="C136" s="4" t="s">
        <v>1541</v>
      </c>
      <c r="D136" s="92" t="s">
        <v>1221</v>
      </c>
      <c r="E136" s="4" t="s">
        <v>1549</v>
      </c>
      <c r="I136" s="90" t="s">
        <v>1430</v>
      </c>
    </row>
    <row r="137" spans="1:9" ht="15">
      <c r="A137" s="90" t="s">
        <v>1613</v>
      </c>
      <c r="B137" s="93" t="s">
        <v>1328</v>
      </c>
      <c r="C137" s="4" t="s">
        <v>1541</v>
      </c>
      <c r="D137" s="92" t="s">
        <v>1221</v>
      </c>
      <c r="E137" s="4" t="s">
        <v>1549</v>
      </c>
      <c r="I137" s="90" t="s">
        <v>1428</v>
      </c>
    </row>
    <row r="138" spans="1:9" ht="15">
      <c r="A138" s="90" t="s">
        <v>1614</v>
      </c>
      <c r="B138" s="93" t="s">
        <v>1330</v>
      </c>
      <c r="C138" s="4" t="s">
        <v>1541</v>
      </c>
      <c r="D138" s="92" t="s">
        <v>1221</v>
      </c>
      <c r="E138" s="4" t="s">
        <v>1549</v>
      </c>
      <c r="I138" s="90"/>
    </row>
    <row r="139" spans="1:9" ht="15">
      <c r="A139" s="90" t="s">
        <v>1615</v>
      </c>
      <c r="B139" s="93" t="s">
        <v>1332</v>
      </c>
      <c r="C139" s="4" t="s">
        <v>1541</v>
      </c>
      <c r="D139" s="92" t="s">
        <v>1221</v>
      </c>
      <c r="E139" s="4" t="s">
        <v>1549</v>
      </c>
      <c r="I139" s="90"/>
    </row>
    <row r="140" spans="1:9" ht="15">
      <c r="A140" s="90" t="s">
        <v>1601</v>
      </c>
      <c r="B140" s="93" t="s">
        <v>1338</v>
      </c>
      <c r="C140" s="4" t="s">
        <v>1541</v>
      </c>
      <c r="D140" s="92" t="s">
        <v>1221</v>
      </c>
      <c r="E140" s="4" t="s">
        <v>1549</v>
      </c>
      <c r="I140" s="90"/>
    </row>
    <row r="141" spans="1:9" ht="15">
      <c r="A141" s="90" t="s">
        <v>1602</v>
      </c>
      <c r="B141" s="93" t="s">
        <v>1334</v>
      </c>
      <c r="C141" s="4" t="s">
        <v>1541</v>
      </c>
      <c r="D141" s="92" t="s">
        <v>1221</v>
      </c>
      <c r="E141" s="4" t="s">
        <v>1549</v>
      </c>
      <c r="I141" s="90"/>
    </row>
    <row r="142" spans="1:9" ht="15">
      <c r="A142" s="90" t="s">
        <v>1603</v>
      </c>
      <c r="B142" s="93" t="s">
        <v>1344</v>
      </c>
      <c r="C142" s="4" t="s">
        <v>1541</v>
      </c>
      <c r="D142" s="92" t="s">
        <v>1221</v>
      </c>
      <c r="E142" s="4" t="s">
        <v>1549</v>
      </c>
      <c r="I142" s="90"/>
    </row>
    <row r="143" spans="1:9" ht="15">
      <c r="A143" s="90" t="s">
        <v>1616</v>
      </c>
      <c r="B143" s="93" t="s">
        <v>1331</v>
      </c>
      <c r="C143" s="4" t="s">
        <v>1541</v>
      </c>
      <c r="D143" s="92" t="s">
        <v>1221</v>
      </c>
      <c r="E143" s="4" t="s">
        <v>1549</v>
      </c>
    </row>
    <row r="144" spans="1:9" ht="15">
      <c r="A144" s="90" t="s">
        <v>1604</v>
      </c>
      <c r="B144" s="93" t="s">
        <v>1333</v>
      </c>
      <c r="C144" s="4" t="s">
        <v>1541</v>
      </c>
      <c r="D144" s="92" t="s">
        <v>1221</v>
      </c>
      <c r="E144" s="4" t="s">
        <v>1549</v>
      </c>
    </row>
    <row r="145" spans="1:5" ht="15">
      <c r="A145" s="90" t="s">
        <v>1605</v>
      </c>
      <c r="B145" s="93" t="s">
        <v>1350</v>
      </c>
      <c r="C145" s="4" t="s">
        <v>1541</v>
      </c>
      <c r="D145" s="92" t="s">
        <v>1221</v>
      </c>
      <c r="E145" s="4" t="s">
        <v>1549</v>
      </c>
    </row>
    <row r="146" spans="1:5" ht="15">
      <c r="A146" s="90" t="s">
        <v>1606</v>
      </c>
      <c r="B146" s="93" t="s">
        <v>1341</v>
      </c>
      <c r="C146" s="4" t="s">
        <v>1541</v>
      </c>
      <c r="D146" s="92" t="s">
        <v>1221</v>
      </c>
      <c r="E146" s="4" t="s">
        <v>1549</v>
      </c>
    </row>
    <row r="147" spans="1:5" ht="15">
      <c r="A147" s="90" t="s">
        <v>1607</v>
      </c>
      <c r="B147" s="93" t="s">
        <v>1335</v>
      </c>
      <c r="C147" s="4" t="s">
        <v>1541</v>
      </c>
      <c r="D147" s="92" t="s">
        <v>1221</v>
      </c>
      <c r="E147" s="4" t="s">
        <v>1549</v>
      </c>
    </row>
    <row r="148" spans="1:5" ht="15">
      <c r="A148" s="90" t="s">
        <v>1608</v>
      </c>
      <c r="B148" s="93" t="s">
        <v>1327</v>
      </c>
      <c r="C148" s="4" t="s">
        <v>1541</v>
      </c>
      <c r="D148" s="92" t="s">
        <v>1221</v>
      </c>
      <c r="E148" s="4" t="s">
        <v>1549</v>
      </c>
    </row>
    <row r="149" spans="1:5" ht="15">
      <c r="A149" s="90" t="s">
        <v>1609</v>
      </c>
      <c r="B149" s="93" t="s">
        <v>1343</v>
      </c>
      <c r="C149" s="4" t="s">
        <v>1541</v>
      </c>
      <c r="D149" s="92" t="s">
        <v>1221</v>
      </c>
      <c r="E149" s="4" t="s">
        <v>1549</v>
      </c>
    </row>
    <row r="150" spans="1:5" ht="15">
      <c r="A150" s="90" t="s">
        <v>1610</v>
      </c>
      <c r="B150" s="93" t="s">
        <v>1320</v>
      </c>
      <c r="C150" s="4" t="s">
        <v>1541</v>
      </c>
      <c r="D150" s="92" t="s">
        <v>1221</v>
      </c>
      <c r="E150" s="4" t="s">
        <v>1549</v>
      </c>
    </row>
    <row r="151" spans="1:5" ht="15">
      <c r="A151" s="90" t="s">
        <v>1611</v>
      </c>
      <c r="B151" s="93" t="s">
        <v>1339</v>
      </c>
      <c r="C151" s="4" t="s">
        <v>1541</v>
      </c>
      <c r="D151" s="92" t="s">
        <v>1221</v>
      </c>
      <c r="E151" s="4" t="s">
        <v>1549</v>
      </c>
    </row>
    <row r="152" spans="1:5" ht="15">
      <c r="A152" s="90" t="s">
        <v>1427</v>
      </c>
      <c r="B152" s="93" t="s">
        <v>1352</v>
      </c>
      <c r="C152" s="4" t="s">
        <v>1541</v>
      </c>
      <c r="D152" s="92" t="s">
        <v>1221</v>
      </c>
      <c r="E152" s="4" t="s">
        <v>1549</v>
      </c>
    </row>
    <row r="153" spans="1:5" ht="15">
      <c r="A153" s="90" t="s">
        <v>1639</v>
      </c>
      <c r="B153" s="93" t="s">
        <v>1353</v>
      </c>
      <c r="C153" s="4" t="s">
        <v>1541</v>
      </c>
      <c r="D153" s="92" t="s">
        <v>1222</v>
      </c>
      <c r="E153" s="4" t="s">
        <v>1549</v>
      </c>
    </row>
    <row r="154" spans="1:5" ht="15">
      <c r="A154" s="90" t="s">
        <v>1640</v>
      </c>
      <c r="B154" s="93" t="s">
        <v>1365</v>
      </c>
      <c r="C154" s="4" t="s">
        <v>1541</v>
      </c>
      <c r="D154" s="92" t="s">
        <v>1222</v>
      </c>
      <c r="E154" s="4" t="s">
        <v>1549</v>
      </c>
    </row>
    <row r="155" spans="1:5" ht="15">
      <c r="A155" s="90" t="s">
        <v>1617</v>
      </c>
      <c r="B155" s="93" t="s">
        <v>1366</v>
      </c>
      <c r="C155" s="4" t="s">
        <v>1541</v>
      </c>
      <c r="D155" s="92" t="s">
        <v>1222</v>
      </c>
      <c r="E155" s="4" t="s">
        <v>1549</v>
      </c>
    </row>
    <row r="156" spans="1:5" ht="15">
      <c r="A156" s="90" t="s">
        <v>1618</v>
      </c>
      <c r="B156" s="93" t="s">
        <v>1377</v>
      </c>
      <c r="C156" s="4" t="s">
        <v>1541</v>
      </c>
      <c r="D156" s="92" t="s">
        <v>1222</v>
      </c>
      <c r="E156" s="4" t="s">
        <v>1549</v>
      </c>
    </row>
    <row r="157" spans="1:5" ht="15">
      <c r="A157" s="90" t="s">
        <v>1619</v>
      </c>
      <c r="B157" s="93" t="s">
        <v>1351</v>
      </c>
      <c r="C157" s="4" t="s">
        <v>1541</v>
      </c>
      <c r="D157" s="92" t="s">
        <v>1222</v>
      </c>
      <c r="E157" s="4" t="s">
        <v>1549</v>
      </c>
    </row>
    <row r="158" spans="1:5" ht="15">
      <c r="A158" s="90" t="s">
        <v>1620</v>
      </c>
      <c r="B158" s="93" t="s">
        <v>1357</v>
      </c>
      <c r="C158" s="4" t="s">
        <v>1541</v>
      </c>
      <c r="D158" s="92" t="s">
        <v>1222</v>
      </c>
      <c r="E158" s="4" t="s">
        <v>1549</v>
      </c>
    </row>
    <row r="159" spans="1:5" ht="15">
      <c r="A159" s="90" t="s">
        <v>1621</v>
      </c>
      <c r="B159" s="93" t="s">
        <v>1362</v>
      </c>
      <c r="C159" s="4" t="s">
        <v>1541</v>
      </c>
      <c r="D159" s="92" t="s">
        <v>1222</v>
      </c>
      <c r="E159" s="4" t="s">
        <v>1549</v>
      </c>
    </row>
    <row r="160" spans="1:5" ht="15">
      <c r="A160" s="90" t="s">
        <v>1622</v>
      </c>
      <c r="B160" s="93" t="s">
        <v>1340</v>
      </c>
      <c r="C160" s="4" t="s">
        <v>1541</v>
      </c>
      <c r="D160" s="92" t="s">
        <v>1222</v>
      </c>
      <c r="E160" s="4" t="s">
        <v>1549</v>
      </c>
    </row>
    <row r="161" spans="1:5" ht="15">
      <c r="A161" s="90" t="s">
        <v>1623</v>
      </c>
      <c r="B161" s="93" t="s">
        <v>1370</v>
      </c>
      <c r="C161" s="4" t="s">
        <v>1541</v>
      </c>
      <c r="D161" s="92" t="s">
        <v>1222</v>
      </c>
      <c r="E161" s="4" t="s">
        <v>1549</v>
      </c>
    </row>
    <row r="162" spans="1:5" ht="15">
      <c r="A162" s="90" t="s">
        <v>1624</v>
      </c>
      <c r="B162" s="93" t="s">
        <v>1367</v>
      </c>
      <c r="C162" s="4" t="s">
        <v>1541</v>
      </c>
      <c r="D162" s="92" t="s">
        <v>1222</v>
      </c>
      <c r="E162" s="4" t="s">
        <v>1549</v>
      </c>
    </row>
    <row r="163" spans="1:5" ht="15">
      <c r="A163" s="90" t="s">
        <v>1625</v>
      </c>
      <c r="B163" s="93" t="s">
        <v>1358</v>
      </c>
      <c r="C163" s="4" t="s">
        <v>1541</v>
      </c>
      <c r="D163" s="92" t="s">
        <v>1222</v>
      </c>
      <c r="E163" s="4" t="s">
        <v>1549</v>
      </c>
    </row>
    <row r="164" spans="1:5" ht="15">
      <c r="A164" s="90" t="s">
        <v>1641</v>
      </c>
      <c r="B164" s="93" t="s">
        <v>1374</v>
      </c>
      <c r="C164" s="4" t="s">
        <v>1541</v>
      </c>
      <c r="D164" s="92" t="s">
        <v>1222</v>
      </c>
      <c r="E164" s="4" t="s">
        <v>1549</v>
      </c>
    </row>
    <row r="165" spans="1:5" ht="15">
      <c r="A165" s="90" t="s">
        <v>1626</v>
      </c>
      <c r="B165" s="93" t="s">
        <v>1373</v>
      </c>
      <c r="C165" s="4" t="s">
        <v>1541</v>
      </c>
      <c r="D165" s="92" t="s">
        <v>1222</v>
      </c>
      <c r="E165" s="4" t="s">
        <v>1549</v>
      </c>
    </row>
    <row r="166" spans="1:5" ht="15">
      <c r="A166" s="90" t="s">
        <v>1627</v>
      </c>
      <c r="B166" s="93" t="s">
        <v>1376</v>
      </c>
      <c r="C166" s="4" t="s">
        <v>1541</v>
      </c>
      <c r="D166" s="92" t="s">
        <v>1222</v>
      </c>
      <c r="E166" s="4" t="s">
        <v>1549</v>
      </c>
    </row>
    <row r="167" spans="1:5" ht="15">
      <c r="A167" s="90" t="s">
        <v>1628</v>
      </c>
      <c r="B167" s="93" t="s">
        <v>1360</v>
      </c>
      <c r="C167" s="4" t="s">
        <v>1541</v>
      </c>
      <c r="D167" s="92" t="s">
        <v>1222</v>
      </c>
      <c r="E167" s="4" t="s">
        <v>1549</v>
      </c>
    </row>
    <row r="168" spans="1:5" ht="15">
      <c r="A168" s="90" t="s">
        <v>1629</v>
      </c>
      <c r="B168" s="93" t="s">
        <v>1372</v>
      </c>
      <c r="C168" s="4" t="s">
        <v>1541</v>
      </c>
      <c r="D168" s="92" t="s">
        <v>1222</v>
      </c>
      <c r="E168" s="4" t="s">
        <v>1549</v>
      </c>
    </row>
    <row r="169" spans="1:5" ht="15">
      <c r="A169" s="90" t="s">
        <v>1630</v>
      </c>
      <c r="B169" s="93" t="s">
        <v>1369</v>
      </c>
      <c r="C169" s="4" t="s">
        <v>1541</v>
      </c>
      <c r="D169" s="92" t="s">
        <v>1222</v>
      </c>
      <c r="E169" s="4" t="s">
        <v>1549</v>
      </c>
    </row>
    <row r="170" spans="1:5" ht="15">
      <c r="A170" s="90" t="s">
        <v>1631</v>
      </c>
      <c r="B170" s="93" t="s">
        <v>1375</v>
      </c>
      <c r="C170" s="4" t="s">
        <v>1541</v>
      </c>
      <c r="D170" s="92" t="s">
        <v>1222</v>
      </c>
      <c r="E170" s="4" t="s">
        <v>1549</v>
      </c>
    </row>
    <row r="171" spans="1:5" ht="15">
      <c r="A171" s="90" t="s">
        <v>1632</v>
      </c>
      <c r="B171" s="93" t="s">
        <v>1359</v>
      </c>
      <c r="C171" s="4" t="s">
        <v>1541</v>
      </c>
      <c r="D171" s="92" t="s">
        <v>1222</v>
      </c>
      <c r="E171" s="4" t="s">
        <v>1549</v>
      </c>
    </row>
    <row r="172" spans="1:5" ht="15">
      <c r="A172" s="90" t="s">
        <v>1633</v>
      </c>
      <c r="B172" s="93" t="s">
        <v>1361</v>
      </c>
      <c r="C172" s="4" t="s">
        <v>1541</v>
      </c>
      <c r="D172" s="92" t="s">
        <v>1222</v>
      </c>
      <c r="E172" s="4" t="s">
        <v>1549</v>
      </c>
    </row>
    <row r="173" spans="1:5" ht="15">
      <c r="A173" s="90" t="s">
        <v>1634</v>
      </c>
      <c r="B173" s="93" t="s">
        <v>1356</v>
      </c>
      <c r="C173" s="4" t="s">
        <v>1541</v>
      </c>
      <c r="D173" s="92" t="s">
        <v>1222</v>
      </c>
      <c r="E173" s="4" t="s">
        <v>1549</v>
      </c>
    </row>
    <row r="174" spans="1:5" ht="15">
      <c r="A174" s="90" t="s">
        <v>1635</v>
      </c>
      <c r="B174" s="93" t="s">
        <v>1355</v>
      </c>
      <c r="C174" s="4" t="s">
        <v>1541</v>
      </c>
      <c r="D174" s="92" t="s">
        <v>1222</v>
      </c>
      <c r="E174" s="4" t="s">
        <v>1549</v>
      </c>
    </row>
    <row r="175" spans="1:5" ht="15">
      <c r="A175" s="90" t="s">
        <v>1636</v>
      </c>
      <c r="B175" s="93" t="s">
        <v>1354</v>
      </c>
      <c r="C175" s="4" t="s">
        <v>1541</v>
      </c>
      <c r="D175" s="92" t="s">
        <v>1222</v>
      </c>
      <c r="E175" s="4" t="s">
        <v>1549</v>
      </c>
    </row>
    <row r="176" spans="1:5" ht="15">
      <c r="A176" s="90" t="s">
        <v>1637</v>
      </c>
      <c r="B176" s="93" t="s">
        <v>1363</v>
      </c>
      <c r="C176" s="4" t="s">
        <v>1541</v>
      </c>
      <c r="D176" s="92" t="s">
        <v>1222</v>
      </c>
      <c r="E176" s="4" t="s">
        <v>1549</v>
      </c>
    </row>
    <row r="177" spans="1:5" ht="15">
      <c r="A177" s="90" t="s">
        <v>1638</v>
      </c>
      <c r="B177" s="91" t="s">
        <v>1299</v>
      </c>
      <c r="C177" s="4" t="s">
        <v>1541</v>
      </c>
      <c r="D177" s="92" t="s">
        <v>1222</v>
      </c>
      <c r="E177" s="4" t="s">
        <v>1549</v>
      </c>
    </row>
    <row r="178" spans="1:5" ht="15">
      <c r="A178" s="90" t="s">
        <v>1428</v>
      </c>
      <c r="B178" s="93" t="s">
        <v>1364</v>
      </c>
      <c r="C178" s="4" t="s">
        <v>1541</v>
      </c>
      <c r="D178" s="92" t="s">
        <v>1222</v>
      </c>
      <c r="E178" s="4" t="s">
        <v>1549</v>
      </c>
    </row>
    <row r="179" spans="1:5" ht="15">
      <c r="A179" s="90" t="s">
        <v>1657</v>
      </c>
      <c r="B179" s="93" t="s">
        <v>1324</v>
      </c>
      <c r="C179" s="4" t="s">
        <v>1541</v>
      </c>
      <c r="D179" s="92" t="s">
        <v>1223</v>
      </c>
      <c r="E179" s="4" t="s">
        <v>1549</v>
      </c>
    </row>
    <row r="180" spans="1:5" ht="15">
      <c r="A180" s="90" t="s">
        <v>1658</v>
      </c>
      <c r="B180" s="93" t="s">
        <v>1386</v>
      </c>
      <c r="C180" s="4" t="s">
        <v>1541</v>
      </c>
      <c r="D180" s="92" t="s">
        <v>1223</v>
      </c>
      <c r="E180" s="4" t="s">
        <v>1549</v>
      </c>
    </row>
    <row r="181" spans="1:5" ht="15">
      <c r="A181" s="90" t="s">
        <v>1659</v>
      </c>
      <c r="B181" s="93" t="s">
        <v>1389</v>
      </c>
      <c r="C181" s="4" t="s">
        <v>1541</v>
      </c>
      <c r="D181" s="92" t="s">
        <v>1223</v>
      </c>
      <c r="E181" s="4" t="s">
        <v>1549</v>
      </c>
    </row>
    <row r="182" spans="1:5" ht="15">
      <c r="A182" s="90" t="s">
        <v>1660</v>
      </c>
      <c r="B182" s="93" t="s">
        <v>1395</v>
      </c>
      <c r="C182" s="4" t="s">
        <v>1541</v>
      </c>
      <c r="D182" s="92" t="s">
        <v>1223</v>
      </c>
      <c r="E182" s="4" t="s">
        <v>1549</v>
      </c>
    </row>
    <row r="183" spans="1:5" ht="15">
      <c r="A183" s="90" t="s">
        <v>1661</v>
      </c>
      <c r="B183" s="93" t="s">
        <v>1396</v>
      </c>
      <c r="C183" s="4" t="s">
        <v>1541</v>
      </c>
      <c r="D183" s="92" t="s">
        <v>1223</v>
      </c>
      <c r="E183" s="4" t="s">
        <v>1549</v>
      </c>
    </row>
    <row r="184" spans="1:5" ht="15">
      <c r="A184" s="90" t="s">
        <v>1662</v>
      </c>
      <c r="B184" s="93" t="s">
        <v>1390</v>
      </c>
      <c r="C184" s="4" t="s">
        <v>1541</v>
      </c>
      <c r="D184" s="92" t="s">
        <v>1223</v>
      </c>
      <c r="E184" s="4" t="s">
        <v>1549</v>
      </c>
    </row>
    <row r="185" spans="1:5" ht="15">
      <c r="A185" s="90" t="s">
        <v>1642</v>
      </c>
      <c r="B185" s="93" t="s">
        <v>1380</v>
      </c>
      <c r="C185" s="4" t="s">
        <v>1541</v>
      </c>
      <c r="D185" s="92" t="s">
        <v>1223</v>
      </c>
      <c r="E185" s="4" t="s">
        <v>1549</v>
      </c>
    </row>
    <row r="186" spans="1:5" ht="15">
      <c r="A186" s="90" t="s">
        <v>1643</v>
      </c>
      <c r="B186" s="93" t="s">
        <v>1399</v>
      </c>
      <c r="C186" s="4" t="s">
        <v>1541</v>
      </c>
      <c r="D186" s="92" t="s">
        <v>1223</v>
      </c>
      <c r="E186" s="4" t="s">
        <v>1549</v>
      </c>
    </row>
    <row r="187" spans="1:5" ht="15">
      <c r="A187" s="90" t="s">
        <v>1644</v>
      </c>
      <c r="B187" s="93" t="s">
        <v>1398</v>
      </c>
      <c r="C187" s="4" t="s">
        <v>1541</v>
      </c>
      <c r="D187" s="92" t="s">
        <v>1223</v>
      </c>
      <c r="E187" s="4" t="s">
        <v>1549</v>
      </c>
    </row>
    <row r="188" spans="1:5" ht="15">
      <c r="A188" s="90" t="s">
        <v>1645</v>
      </c>
      <c r="B188" s="93" t="s">
        <v>1387</v>
      </c>
      <c r="C188" s="4" t="s">
        <v>1541</v>
      </c>
      <c r="D188" s="92" t="s">
        <v>1223</v>
      </c>
      <c r="E188" s="4" t="s">
        <v>1549</v>
      </c>
    </row>
    <row r="189" spans="1:5" ht="15">
      <c r="A189" s="90" t="s">
        <v>1646</v>
      </c>
      <c r="B189" s="93" t="s">
        <v>1379</v>
      </c>
      <c r="C189" s="4" t="s">
        <v>1541</v>
      </c>
      <c r="D189" s="92" t="s">
        <v>1223</v>
      </c>
      <c r="E189" s="4" t="s">
        <v>1549</v>
      </c>
    </row>
    <row r="190" spans="1:5" ht="15">
      <c r="A190" s="90" t="s">
        <v>1647</v>
      </c>
      <c r="B190" s="93" t="s">
        <v>1313</v>
      </c>
      <c r="C190" s="4" t="s">
        <v>1541</v>
      </c>
      <c r="D190" s="92" t="s">
        <v>1223</v>
      </c>
      <c r="E190" s="4" t="s">
        <v>1549</v>
      </c>
    </row>
    <row r="191" spans="1:5" ht="15">
      <c r="A191" s="90" t="s">
        <v>1648</v>
      </c>
      <c r="B191" s="93" t="s">
        <v>1382</v>
      </c>
      <c r="C191" s="4" t="s">
        <v>1541</v>
      </c>
      <c r="D191" s="92" t="s">
        <v>1223</v>
      </c>
      <c r="E191" s="4" t="s">
        <v>1549</v>
      </c>
    </row>
    <row r="192" spans="1:5" ht="15">
      <c r="A192" s="90" t="s">
        <v>1649</v>
      </c>
      <c r="B192" s="93" t="s">
        <v>1391</v>
      </c>
      <c r="C192" s="4" t="s">
        <v>1541</v>
      </c>
      <c r="D192" s="92" t="s">
        <v>1223</v>
      </c>
      <c r="E192" s="4" t="s">
        <v>1549</v>
      </c>
    </row>
    <row r="193" spans="1:5" ht="15">
      <c r="A193" s="90" t="s">
        <v>1650</v>
      </c>
      <c r="B193" s="93" t="s">
        <v>1381</v>
      </c>
      <c r="C193" s="4" t="s">
        <v>1541</v>
      </c>
      <c r="D193" s="92" t="s">
        <v>1223</v>
      </c>
      <c r="E193" s="4" t="s">
        <v>1549</v>
      </c>
    </row>
    <row r="194" spans="1:5" ht="15">
      <c r="A194" s="90" t="s">
        <v>1651</v>
      </c>
      <c r="B194" s="93" t="s">
        <v>1304</v>
      </c>
      <c r="C194" s="4" t="s">
        <v>1541</v>
      </c>
      <c r="D194" s="92" t="s">
        <v>1223</v>
      </c>
      <c r="E194" s="4" t="s">
        <v>1549</v>
      </c>
    </row>
    <row r="195" spans="1:5" ht="15">
      <c r="A195" s="90" t="s">
        <v>1652</v>
      </c>
      <c r="B195" s="93" t="s">
        <v>1384</v>
      </c>
      <c r="C195" s="4" t="s">
        <v>1541</v>
      </c>
      <c r="D195" s="92" t="s">
        <v>1223</v>
      </c>
      <c r="E195" s="4" t="s">
        <v>1549</v>
      </c>
    </row>
    <row r="196" spans="1:5" ht="15">
      <c r="A196" s="90" t="s">
        <v>1653</v>
      </c>
      <c r="B196" s="93" t="s">
        <v>1388</v>
      </c>
      <c r="C196" s="4" t="s">
        <v>1541</v>
      </c>
      <c r="D196" s="92" t="s">
        <v>1223</v>
      </c>
      <c r="E196" s="4" t="s">
        <v>1549</v>
      </c>
    </row>
    <row r="197" spans="1:5" ht="15">
      <c r="A197" s="90" t="s">
        <v>1654</v>
      </c>
      <c r="B197" s="93" t="s">
        <v>1385</v>
      </c>
      <c r="C197" s="4" t="s">
        <v>1541</v>
      </c>
      <c r="D197" s="92" t="s">
        <v>1223</v>
      </c>
      <c r="E197" s="4" t="s">
        <v>1549</v>
      </c>
    </row>
    <row r="198" spans="1:5" ht="15">
      <c r="A198" s="90" t="s">
        <v>1655</v>
      </c>
      <c r="B198" s="93" t="s">
        <v>1397</v>
      </c>
      <c r="C198" s="4" t="s">
        <v>1541</v>
      </c>
      <c r="D198" s="92" t="s">
        <v>1223</v>
      </c>
      <c r="E198" s="4" t="s">
        <v>1549</v>
      </c>
    </row>
    <row r="199" spans="1:5" ht="15">
      <c r="A199" s="90" t="s">
        <v>1656</v>
      </c>
      <c r="B199" s="93" t="s">
        <v>1394</v>
      </c>
      <c r="C199" s="4" t="s">
        <v>1541</v>
      </c>
      <c r="D199" s="92" t="s">
        <v>1223</v>
      </c>
      <c r="E199" s="4" t="s">
        <v>1549</v>
      </c>
    </row>
    <row r="200" spans="1:5" ht="15">
      <c r="A200" s="90" t="s">
        <v>1431</v>
      </c>
      <c r="B200" s="93" t="s">
        <v>1416</v>
      </c>
      <c r="C200" s="4" t="s">
        <v>1541</v>
      </c>
      <c r="D200" s="92" t="s">
        <v>1223</v>
      </c>
      <c r="E200" s="4" t="s">
        <v>1549</v>
      </c>
    </row>
    <row r="201" spans="1:5" ht="15">
      <c r="A201" s="90" t="s">
        <v>1429</v>
      </c>
      <c r="B201" s="93" t="s">
        <v>1383</v>
      </c>
      <c r="C201" s="4" t="s">
        <v>1541</v>
      </c>
      <c r="D201" s="92" t="s">
        <v>1223</v>
      </c>
      <c r="E201" s="4" t="s">
        <v>1549</v>
      </c>
    </row>
    <row r="202" spans="1:5" ht="15">
      <c r="A202" s="90" t="s">
        <v>1430</v>
      </c>
      <c r="B202" s="93" t="s">
        <v>1392</v>
      </c>
      <c r="C202" s="4" t="s">
        <v>1541</v>
      </c>
      <c r="D202" s="92" t="s">
        <v>1223</v>
      </c>
      <c r="E202" s="4" t="s">
        <v>1549</v>
      </c>
    </row>
    <row r="203" spans="1:5" ht="15">
      <c r="A203" s="90" t="s">
        <v>1663</v>
      </c>
      <c r="B203" s="93" t="s">
        <v>1378</v>
      </c>
      <c r="C203" s="4" t="s">
        <v>1541</v>
      </c>
      <c r="D203" s="92" t="s">
        <v>1224</v>
      </c>
      <c r="E203" s="4" t="s">
        <v>1549</v>
      </c>
    </row>
    <row r="204" spans="1:5" ht="15">
      <c r="A204" s="90" t="s">
        <v>1664</v>
      </c>
      <c r="B204" s="93" t="s">
        <v>1401</v>
      </c>
      <c r="C204" s="4" t="s">
        <v>1541</v>
      </c>
      <c r="D204" s="92" t="s">
        <v>1224</v>
      </c>
      <c r="E204" s="4" t="s">
        <v>1549</v>
      </c>
    </row>
    <row r="205" spans="1:5" ht="15">
      <c r="A205" s="90" t="s">
        <v>1665</v>
      </c>
      <c r="B205" s="93" t="s">
        <v>1345</v>
      </c>
      <c r="C205" s="4" t="s">
        <v>1541</v>
      </c>
      <c r="D205" s="92" t="s">
        <v>1224</v>
      </c>
      <c r="E205" s="4" t="s">
        <v>1549</v>
      </c>
    </row>
    <row r="206" spans="1:5" ht="15">
      <c r="A206" s="90" t="s">
        <v>1666</v>
      </c>
      <c r="B206" s="93" t="s">
        <v>1368</v>
      </c>
      <c r="C206" s="4" t="s">
        <v>1541</v>
      </c>
      <c r="D206" s="92" t="s">
        <v>1224</v>
      </c>
      <c r="E206" s="4" t="s">
        <v>1549</v>
      </c>
    </row>
    <row r="207" spans="1:5" ht="15">
      <c r="A207" s="90" t="s">
        <v>1667</v>
      </c>
      <c r="B207" s="93" t="s">
        <v>1410</v>
      </c>
      <c r="C207" s="4" t="s">
        <v>1541</v>
      </c>
      <c r="D207" s="92" t="s">
        <v>1224</v>
      </c>
      <c r="E207" s="4" t="s">
        <v>1549</v>
      </c>
    </row>
    <row r="208" spans="1:5" ht="15">
      <c r="A208" s="90" t="s">
        <v>1668</v>
      </c>
      <c r="B208" s="93" t="s">
        <v>1421</v>
      </c>
      <c r="C208" s="4" t="s">
        <v>1541</v>
      </c>
      <c r="D208" s="92" t="s">
        <v>1224</v>
      </c>
      <c r="E208" s="4" t="s">
        <v>1549</v>
      </c>
    </row>
    <row r="209" spans="1:5" ht="15">
      <c r="A209" s="90" t="s">
        <v>1669</v>
      </c>
      <c r="B209" s="93" t="s">
        <v>1405</v>
      </c>
      <c r="C209" s="4" t="s">
        <v>1541</v>
      </c>
      <c r="D209" s="92" t="s">
        <v>1224</v>
      </c>
      <c r="E209" s="4" t="s">
        <v>1549</v>
      </c>
    </row>
    <row r="210" spans="1:5" ht="15">
      <c r="A210" s="90" t="s">
        <v>1670</v>
      </c>
      <c r="B210" s="93" t="s">
        <v>1406</v>
      </c>
      <c r="C210" s="4" t="s">
        <v>1541</v>
      </c>
      <c r="D210" s="92" t="s">
        <v>1224</v>
      </c>
      <c r="E210" s="4" t="s">
        <v>1549</v>
      </c>
    </row>
    <row r="211" spans="1:5" ht="15">
      <c r="A211" s="90" t="s">
        <v>1684</v>
      </c>
      <c r="B211" s="93" t="s">
        <v>1393</v>
      </c>
      <c r="C211" s="4" t="s">
        <v>1541</v>
      </c>
      <c r="D211" s="92" t="s">
        <v>1224</v>
      </c>
      <c r="E211" s="4" t="s">
        <v>1549</v>
      </c>
    </row>
    <row r="212" spans="1:5" ht="15">
      <c r="A212" s="90" t="s">
        <v>1685</v>
      </c>
      <c r="B212" s="93" t="s">
        <v>1310</v>
      </c>
      <c r="C212" s="4" t="s">
        <v>1541</v>
      </c>
      <c r="D212" s="92" t="s">
        <v>1224</v>
      </c>
      <c r="E212" s="4" t="s">
        <v>1549</v>
      </c>
    </row>
    <row r="213" spans="1:5" ht="15">
      <c r="A213" s="90" t="s">
        <v>1671</v>
      </c>
      <c r="B213" s="93" t="s">
        <v>1400</v>
      </c>
      <c r="C213" s="4" t="s">
        <v>1541</v>
      </c>
      <c r="D213" s="92" t="s">
        <v>1224</v>
      </c>
      <c r="E213" s="4" t="s">
        <v>1549</v>
      </c>
    </row>
    <row r="214" spans="1:5" ht="15">
      <c r="A214" s="90" t="s">
        <v>1672</v>
      </c>
      <c r="B214" s="93" t="s">
        <v>1308</v>
      </c>
      <c r="C214" s="4" t="s">
        <v>1541</v>
      </c>
      <c r="D214" s="92" t="s">
        <v>1224</v>
      </c>
      <c r="E214" s="4" t="s">
        <v>1549</v>
      </c>
    </row>
    <row r="215" spans="1:5" ht="15">
      <c r="A215" s="90" t="s">
        <v>1673</v>
      </c>
      <c r="B215" s="93" t="s">
        <v>1413</v>
      </c>
      <c r="C215" s="4" t="s">
        <v>1541</v>
      </c>
      <c r="D215" s="92" t="s">
        <v>1224</v>
      </c>
      <c r="E215" s="4" t="s">
        <v>1549</v>
      </c>
    </row>
    <row r="216" spans="1:5" ht="15">
      <c r="A216" s="90" t="s">
        <v>1686</v>
      </c>
      <c r="B216" s="93" t="s">
        <v>1337</v>
      </c>
      <c r="C216" s="4" t="s">
        <v>1541</v>
      </c>
      <c r="D216" s="92" t="s">
        <v>1224</v>
      </c>
      <c r="E216" s="4" t="s">
        <v>1549</v>
      </c>
    </row>
    <row r="217" spans="1:5" ht="15">
      <c r="A217" s="90" t="s">
        <v>1687</v>
      </c>
      <c r="B217" s="93" t="s">
        <v>1420</v>
      </c>
      <c r="C217" s="4" t="s">
        <v>1541</v>
      </c>
      <c r="D217" s="92" t="s">
        <v>1224</v>
      </c>
      <c r="E217" s="4" t="s">
        <v>1549</v>
      </c>
    </row>
    <row r="218" spans="1:5" ht="15">
      <c r="A218" s="90" t="s">
        <v>1688</v>
      </c>
      <c r="B218" s="93" t="s">
        <v>1402</v>
      </c>
      <c r="C218" s="4" t="s">
        <v>1541</v>
      </c>
      <c r="D218" s="92" t="s">
        <v>1224</v>
      </c>
      <c r="E218" s="4" t="s">
        <v>1549</v>
      </c>
    </row>
    <row r="219" spans="1:5" ht="15">
      <c r="A219" s="90" t="s">
        <v>1674</v>
      </c>
      <c r="B219" s="93" t="s">
        <v>1407</v>
      </c>
      <c r="C219" s="4" t="s">
        <v>1541</v>
      </c>
      <c r="D219" s="92" t="s">
        <v>1224</v>
      </c>
      <c r="E219" s="4" t="s">
        <v>1549</v>
      </c>
    </row>
    <row r="220" spans="1:5" ht="15">
      <c r="A220" s="90" t="s">
        <v>1675</v>
      </c>
      <c r="B220" s="93" t="s">
        <v>1417</v>
      </c>
      <c r="C220" s="4" t="s">
        <v>1541</v>
      </c>
      <c r="D220" s="92" t="s">
        <v>1224</v>
      </c>
      <c r="E220" s="4" t="s">
        <v>1549</v>
      </c>
    </row>
    <row r="221" spans="1:5" ht="15">
      <c r="A221" s="90" t="s">
        <v>1676</v>
      </c>
      <c r="B221" s="93" t="s">
        <v>1418</v>
      </c>
      <c r="C221" s="4" t="s">
        <v>1541</v>
      </c>
      <c r="D221" s="92" t="s">
        <v>1224</v>
      </c>
      <c r="E221" s="4" t="s">
        <v>1549</v>
      </c>
    </row>
    <row r="222" spans="1:5" ht="15">
      <c r="A222" s="90" t="s">
        <v>1677</v>
      </c>
      <c r="B222" s="93" t="s">
        <v>1408</v>
      </c>
      <c r="C222" s="4" t="s">
        <v>1541</v>
      </c>
      <c r="D222" s="92" t="s">
        <v>1224</v>
      </c>
      <c r="E222" s="4" t="s">
        <v>1549</v>
      </c>
    </row>
    <row r="223" spans="1:5" ht="15">
      <c r="A223" s="90" t="s">
        <v>1678</v>
      </c>
      <c r="B223" s="93" t="s">
        <v>1415</v>
      </c>
      <c r="C223" s="4" t="s">
        <v>1541</v>
      </c>
      <c r="D223" s="92" t="s">
        <v>1224</v>
      </c>
      <c r="E223" s="4" t="s">
        <v>1549</v>
      </c>
    </row>
    <row r="224" spans="1:5" ht="15">
      <c r="A224" s="90" t="s">
        <v>1679</v>
      </c>
      <c r="B224" s="93" t="s">
        <v>1404</v>
      </c>
      <c r="C224" s="4" t="s">
        <v>1541</v>
      </c>
      <c r="D224" s="92" t="s">
        <v>1224</v>
      </c>
      <c r="E224" s="4" t="s">
        <v>1549</v>
      </c>
    </row>
    <row r="225" spans="1:5" ht="15">
      <c r="A225" s="90" t="s">
        <v>1689</v>
      </c>
      <c r="B225" s="93" t="s">
        <v>1412</v>
      </c>
      <c r="C225" s="4" t="s">
        <v>1541</v>
      </c>
      <c r="D225" s="92" t="s">
        <v>1224</v>
      </c>
      <c r="E225" s="4" t="s">
        <v>1549</v>
      </c>
    </row>
    <row r="226" spans="1:5" ht="15">
      <c r="A226" s="90" t="s">
        <v>1690</v>
      </c>
      <c r="B226" s="93" t="s">
        <v>1423</v>
      </c>
      <c r="C226" s="4" t="s">
        <v>1541</v>
      </c>
      <c r="D226" s="92" t="s">
        <v>1224</v>
      </c>
      <c r="E226" s="4" t="s">
        <v>1549</v>
      </c>
    </row>
    <row r="227" spans="1:5" ht="15">
      <c r="A227" s="90" t="s">
        <v>1680</v>
      </c>
      <c r="B227" s="93" t="s">
        <v>1422</v>
      </c>
      <c r="C227" s="4" t="s">
        <v>1541</v>
      </c>
      <c r="D227" s="92" t="s">
        <v>1224</v>
      </c>
      <c r="E227" s="4" t="s">
        <v>1549</v>
      </c>
    </row>
    <row r="228" spans="1:5" ht="15">
      <c r="A228" s="90" t="s">
        <v>1681</v>
      </c>
      <c r="B228" s="93" t="s">
        <v>1411</v>
      </c>
      <c r="C228" s="4" t="s">
        <v>1541</v>
      </c>
      <c r="D228" s="92" t="s">
        <v>1224</v>
      </c>
      <c r="E228" s="4" t="s">
        <v>1549</v>
      </c>
    </row>
    <row r="229" spans="1:5" ht="15">
      <c r="A229" s="90" t="s">
        <v>1682</v>
      </c>
      <c r="B229" s="93" t="s">
        <v>1403</v>
      </c>
      <c r="C229" s="4" t="s">
        <v>1541</v>
      </c>
      <c r="D229" s="92" t="s">
        <v>1224</v>
      </c>
      <c r="E229" s="4" t="s">
        <v>1549</v>
      </c>
    </row>
    <row r="230" spans="1:5" ht="15">
      <c r="A230" s="90" t="s">
        <v>1683</v>
      </c>
      <c r="B230" s="93" t="s">
        <v>1371</v>
      </c>
      <c r="C230" s="4" t="s">
        <v>1541</v>
      </c>
      <c r="D230" s="92" t="s">
        <v>1224</v>
      </c>
      <c r="E230" s="4" t="s">
        <v>1549</v>
      </c>
    </row>
    <row r="231" spans="1:5" ht="15">
      <c r="A231" s="90" t="s">
        <v>1427</v>
      </c>
      <c r="B231" s="93" t="s">
        <v>1414</v>
      </c>
      <c r="C231" s="4" t="s">
        <v>1541</v>
      </c>
      <c r="D231" s="92" t="s">
        <v>1224</v>
      </c>
      <c r="E231" s="4" t="s">
        <v>1549</v>
      </c>
    </row>
    <row r="232" spans="1:5" ht="15">
      <c r="A232" s="90" t="s">
        <v>1427</v>
      </c>
      <c r="B232" s="93" t="s">
        <v>1419</v>
      </c>
      <c r="C232" s="4" t="s">
        <v>1541</v>
      </c>
      <c r="D232" s="92" t="s">
        <v>1224</v>
      </c>
      <c r="E232" s="4" t="s">
        <v>1549</v>
      </c>
    </row>
    <row r="233" spans="1:5" ht="15">
      <c r="A233" s="90" t="s">
        <v>1427</v>
      </c>
      <c r="B233" s="93" t="s">
        <v>1409</v>
      </c>
      <c r="C233" s="4" t="s">
        <v>1541</v>
      </c>
      <c r="D233" s="92" t="s">
        <v>1224</v>
      </c>
      <c r="E233" s="4" t="s">
        <v>1549</v>
      </c>
    </row>
    <row r="234" spans="1:5" ht="15">
      <c r="A234" s="90" t="s">
        <v>1427</v>
      </c>
      <c r="B234" s="93" t="s">
        <v>1424</v>
      </c>
      <c r="C234" s="4" t="s">
        <v>1541</v>
      </c>
      <c r="D234" s="92" t="s">
        <v>1224</v>
      </c>
      <c r="E234" s="4" t="s">
        <v>1549</v>
      </c>
    </row>
    <row r="235" spans="1:5" ht="15">
      <c r="A235" s="90" t="s">
        <v>1427</v>
      </c>
      <c r="B235" s="93" t="s">
        <v>1425</v>
      </c>
      <c r="C235" s="4" t="s">
        <v>1541</v>
      </c>
      <c r="D235" s="92" t="s">
        <v>1224</v>
      </c>
      <c r="E235" s="4" t="s">
        <v>1549</v>
      </c>
    </row>
    <row r="236" spans="1:5" ht="15">
      <c r="A236" s="94" t="s">
        <v>56</v>
      </c>
      <c r="B236" s="82" t="s">
        <v>1535</v>
      </c>
      <c r="C236" s="4" t="s">
        <v>56</v>
      </c>
      <c r="D236" s="92" t="s">
        <v>56</v>
      </c>
      <c r="E236" s="4" t="s">
        <v>1550</v>
      </c>
    </row>
  </sheetData>
  <sortState ref="I11:I137">
    <sortCondition ref="I11:I137"/>
  </sortState>
  <phoneticPr fontId="11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9">
    <tabColor theme="3"/>
  </sheetPr>
  <dimension ref="A1:K248"/>
  <sheetViews>
    <sheetView workbookViewId="0">
      <pane ySplit="1" topLeftCell="A2" activePane="bottomLeft" state="frozen"/>
      <selection activeCell="D4" sqref="D4:H4"/>
      <selection pane="bottomLeft" activeCell="D4" sqref="D4:H4"/>
    </sheetView>
  </sheetViews>
  <sheetFormatPr baseColWidth="10" defaultRowHeight="12.75"/>
  <cols>
    <col min="1" max="1" width="31.5703125" style="5" bestFit="1" customWidth="1"/>
  </cols>
  <sheetData>
    <row r="1" spans="1:11">
      <c r="A1" s="126" t="s">
        <v>1432</v>
      </c>
      <c r="B1" s="126" t="s">
        <v>1737</v>
      </c>
      <c r="C1" s="126" t="s">
        <v>1738</v>
      </c>
      <c r="D1" s="126" t="s">
        <v>1739</v>
      </c>
      <c r="E1" s="126" t="s">
        <v>1740</v>
      </c>
      <c r="F1" s="126" t="s">
        <v>1741</v>
      </c>
      <c r="G1" s="126" t="s">
        <v>1742</v>
      </c>
      <c r="H1" s="126" t="s">
        <v>1743</v>
      </c>
      <c r="I1" s="126" t="s">
        <v>1744</v>
      </c>
      <c r="J1" s="126" t="s">
        <v>1745</v>
      </c>
      <c r="K1" s="126" t="s">
        <v>1746</v>
      </c>
    </row>
    <row r="2" spans="1:11">
      <c r="A2" s="127" t="s">
        <v>1433</v>
      </c>
      <c r="B2" s="128">
        <v>546</v>
      </c>
      <c r="C2" s="128">
        <v>71</v>
      </c>
      <c r="D2" s="128">
        <v>51</v>
      </c>
      <c r="E2" s="128">
        <v>40</v>
      </c>
      <c r="F2" s="128">
        <v>24</v>
      </c>
      <c r="G2" s="128">
        <v>532</v>
      </c>
      <c r="H2" s="128">
        <v>80</v>
      </c>
      <c r="I2" s="128">
        <v>51</v>
      </c>
      <c r="J2" s="128">
        <v>67</v>
      </c>
      <c r="K2" s="128">
        <v>26</v>
      </c>
    </row>
    <row r="3" spans="1:11">
      <c r="A3" s="127" t="s">
        <v>1434</v>
      </c>
      <c r="B3" s="128">
        <v>6209</v>
      </c>
      <c r="C3" s="128">
        <v>969</v>
      </c>
      <c r="D3" s="128">
        <v>502</v>
      </c>
      <c r="E3" s="128">
        <v>549</v>
      </c>
      <c r="F3" s="128">
        <v>236</v>
      </c>
      <c r="G3" s="128">
        <v>5955</v>
      </c>
      <c r="H3" s="128">
        <v>921</v>
      </c>
      <c r="I3" s="128">
        <v>552</v>
      </c>
      <c r="J3" s="128">
        <v>613</v>
      </c>
      <c r="K3" s="128">
        <v>223</v>
      </c>
    </row>
    <row r="4" spans="1:11">
      <c r="A4" s="127" t="s">
        <v>1435</v>
      </c>
      <c r="B4" s="128">
        <v>27</v>
      </c>
      <c r="C4" s="128">
        <v>5</v>
      </c>
      <c r="D4" s="128">
        <v>4</v>
      </c>
      <c r="E4" s="128">
        <v>1</v>
      </c>
      <c r="F4" s="128">
        <v>1</v>
      </c>
      <c r="G4" s="128">
        <v>23</v>
      </c>
      <c r="H4" s="128">
        <v>3</v>
      </c>
      <c r="I4" s="128">
        <v>4</v>
      </c>
      <c r="J4" s="128">
        <v>1</v>
      </c>
      <c r="K4" s="128">
        <v>1</v>
      </c>
    </row>
    <row r="5" spans="1:11">
      <c r="A5" s="127" t="s">
        <v>1436</v>
      </c>
      <c r="B5" s="128">
        <v>57</v>
      </c>
      <c r="C5" s="128">
        <v>13</v>
      </c>
      <c r="D5" s="128">
        <v>9</v>
      </c>
      <c r="E5" s="128">
        <v>3</v>
      </c>
      <c r="F5" s="128">
        <v>3</v>
      </c>
      <c r="G5" s="128">
        <v>51</v>
      </c>
      <c r="H5" s="128">
        <v>9</v>
      </c>
      <c r="I5" s="128">
        <v>4</v>
      </c>
      <c r="J5" s="128">
        <v>6</v>
      </c>
      <c r="K5" s="128">
        <v>1</v>
      </c>
    </row>
    <row r="6" spans="1:11">
      <c r="A6" s="127" t="s">
        <v>1437</v>
      </c>
      <c r="B6" s="128">
        <v>705</v>
      </c>
      <c r="C6" s="128">
        <v>129</v>
      </c>
      <c r="D6" s="128">
        <v>65</v>
      </c>
      <c r="E6" s="128">
        <v>39</v>
      </c>
      <c r="F6" s="128">
        <v>20</v>
      </c>
      <c r="G6" s="128">
        <v>695</v>
      </c>
      <c r="H6" s="128">
        <v>135</v>
      </c>
      <c r="I6" s="128">
        <v>79</v>
      </c>
      <c r="J6" s="128">
        <v>66</v>
      </c>
      <c r="K6" s="128">
        <v>22</v>
      </c>
    </row>
    <row r="7" spans="1:11">
      <c r="A7" s="127" t="s">
        <v>1438</v>
      </c>
      <c r="B7" s="128">
        <v>442</v>
      </c>
      <c r="C7" s="128">
        <v>64</v>
      </c>
      <c r="D7" s="128">
        <v>35</v>
      </c>
      <c r="E7" s="128">
        <v>22</v>
      </c>
      <c r="F7" s="128">
        <v>15</v>
      </c>
      <c r="G7" s="128">
        <v>413</v>
      </c>
      <c r="H7" s="128">
        <v>68</v>
      </c>
      <c r="I7" s="128">
        <v>38</v>
      </c>
      <c r="J7" s="128">
        <v>30</v>
      </c>
      <c r="K7" s="128">
        <v>17</v>
      </c>
    </row>
    <row r="8" spans="1:11">
      <c r="A8" s="127" t="s">
        <v>1439</v>
      </c>
      <c r="B8" s="128">
        <v>61</v>
      </c>
      <c r="C8" s="128">
        <v>22</v>
      </c>
      <c r="D8" s="128">
        <v>5</v>
      </c>
      <c r="E8" s="128">
        <v>11</v>
      </c>
      <c r="F8" s="128">
        <v>0</v>
      </c>
      <c r="G8" s="128">
        <v>67</v>
      </c>
      <c r="H8" s="128">
        <v>19</v>
      </c>
      <c r="I8" s="128">
        <v>6</v>
      </c>
      <c r="J8" s="128">
        <v>8</v>
      </c>
      <c r="K8" s="128">
        <v>5</v>
      </c>
    </row>
    <row r="9" spans="1:11">
      <c r="A9" s="127" t="s">
        <v>1440</v>
      </c>
      <c r="B9" s="128">
        <v>1287</v>
      </c>
      <c r="C9" s="128">
        <v>185</v>
      </c>
      <c r="D9" s="128">
        <v>105</v>
      </c>
      <c r="E9" s="128">
        <v>40</v>
      </c>
      <c r="F9" s="128">
        <v>23</v>
      </c>
      <c r="G9" s="128">
        <v>1246</v>
      </c>
      <c r="H9" s="128">
        <v>202</v>
      </c>
      <c r="I9" s="128">
        <v>122</v>
      </c>
      <c r="J9" s="128">
        <v>65</v>
      </c>
      <c r="K9" s="128">
        <v>21</v>
      </c>
    </row>
    <row r="10" spans="1:11">
      <c r="A10" s="127" t="s">
        <v>1441</v>
      </c>
      <c r="B10" s="128">
        <v>210</v>
      </c>
      <c r="C10" s="128">
        <v>33</v>
      </c>
      <c r="D10" s="128">
        <v>13</v>
      </c>
      <c r="E10" s="128">
        <v>4</v>
      </c>
      <c r="F10" s="128">
        <v>4</v>
      </c>
      <c r="G10" s="128">
        <v>210</v>
      </c>
      <c r="H10" s="128">
        <v>37</v>
      </c>
      <c r="I10" s="128">
        <v>21</v>
      </c>
      <c r="J10" s="128">
        <v>8</v>
      </c>
      <c r="K10" s="128">
        <v>5</v>
      </c>
    </row>
    <row r="11" spans="1:11">
      <c r="A11" s="127" t="s">
        <v>1442</v>
      </c>
      <c r="B11" s="128">
        <v>72</v>
      </c>
      <c r="C11" s="128">
        <v>18</v>
      </c>
      <c r="D11" s="128">
        <v>6</v>
      </c>
      <c r="E11" s="128">
        <v>4</v>
      </c>
      <c r="F11" s="128">
        <v>5</v>
      </c>
      <c r="G11" s="128">
        <v>88</v>
      </c>
      <c r="H11" s="128">
        <v>14</v>
      </c>
      <c r="I11" s="128">
        <v>12</v>
      </c>
      <c r="J11" s="128">
        <v>4</v>
      </c>
      <c r="K11" s="128">
        <v>5</v>
      </c>
    </row>
    <row r="12" spans="1:11">
      <c r="A12" s="127" t="s">
        <v>1443</v>
      </c>
      <c r="B12" s="128">
        <v>91</v>
      </c>
      <c r="C12" s="128">
        <v>19</v>
      </c>
      <c r="D12" s="128">
        <v>8</v>
      </c>
      <c r="E12" s="128">
        <v>8</v>
      </c>
      <c r="F12" s="128">
        <v>0</v>
      </c>
      <c r="G12" s="128">
        <v>90</v>
      </c>
      <c r="H12" s="128">
        <v>15</v>
      </c>
      <c r="I12" s="128">
        <v>9</v>
      </c>
      <c r="J12" s="128">
        <v>6</v>
      </c>
      <c r="K12" s="128">
        <v>1</v>
      </c>
    </row>
    <row r="13" spans="1:11">
      <c r="A13" s="127" t="s">
        <v>1444</v>
      </c>
      <c r="B13" s="128">
        <v>148</v>
      </c>
      <c r="C13" s="128">
        <v>19</v>
      </c>
      <c r="D13" s="128">
        <v>11</v>
      </c>
      <c r="E13" s="128">
        <v>12</v>
      </c>
      <c r="F13" s="128">
        <v>3</v>
      </c>
      <c r="G13" s="128">
        <v>159</v>
      </c>
      <c r="H13" s="128">
        <v>31</v>
      </c>
      <c r="I13" s="128">
        <v>14</v>
      </c>
      <c r="J13" s="128">
        <v>11</v>
      </c>
      <c r="K13" s="128">
        <v>7</v>
      </c>
    </row>
    <row r="14" spans="1:11">
      <c r="A14" s="127" t="s">
        <v>1445</v>
      </c>
      <c r="B14" s="128">
        <v>68</v>
      </c>
      <c r="C14" s="128">
        <v>7</v>
      </c>
      <c r="D14" s="128">
        <v>7</v>
      </c>
      <c r="E14" s="128">
        <v>1</v>
      </c>
      <c r="F14" s="128">
        <v>4</v>
      </c>
      <c r="G14" s="128">
        <v>60</v>
      </c>
      <c r="H14" s="128">
        <v>9</v>
      </c>
      <c r="I14" s="128">
        <v>14</v>
      </c>
      <c r="J14" s="128">
        <v>2</v>
      </c>
      <c r="K14" s="128">
        <v>8</v>
      </c>
    </row>
    <row r="15" spans="1:11">
      <c r="A15" s="127" t="s">
        <v>1446</v>
      </c>
      <c r="B15" s="128">
        <v>3146</v>
      </c>
      <c r="C15" s="128">
        <v>490</v>
      </c>
      <c r="D15" s="128">
        <v>288</v>
      </c>
      <c r="E15" s="128">
        <v>202</v>
      </c>
      <c r="F15" s="128">
        <v>129</v>
      </c>
      <c r="G15" s="128">
        <v>3213</v>
      </c>
      <c r="H15" s="128">
        <v>469</v>
      </c>
      <c r="I15" s="128">
        <v>289</v>
      </c>
      <c r="J15" s="128">
        <v>328</v>
      </c>
      <c r="K15" s="128">
        <v>166</v>
      </c>
    </row>
    <row r="16" spans="1:11">
      <c r="A16" s="127" t="s">
        <v>1447</v>
      </c>
      <c r="B16" s="128">
        <v>224</v>
      </c>
      <c r="C16" s="128">
        <v>35</v>
      </c>
      <c r="D16" s="128">
        <v>15</v>
      </c>
      <c r="E16" s="128">
        <v>5</v>
      </c>
      <c r="F16" s="128">
        <v>12</v>
      </c>
      <c r="G16" s="128">
        <v>225</v>
      </c>
      <c r="H16" s="128">
        <v>39</v>
      </c>
      <c r="I16" s="128">
        <v>20</v>
      </c>
      <c r="J16" s="128">
        <v>20</v>
      </c>
      <c r="K16" s="128">
        <v>9</v>
      </c>
    </row>
    <row r="17" spans="1:11">
      <c r="A17" s="127" t="s">
        <v>1448</v>
      </c>
      <c r="B17" s="128">
        <v>85</v>
      </c>
      <c r="C17" s="128">
        <v>20</v>
      </c>
      <c r="D17" s="128">
        <v>6</v>
      </c>
      <c r="E17" s="128">
        <v>4</v>
      </c>
      <c r="F17" s="128">
        <v>6</v>
      </c>
      <c r="G17" s="128">
        <v>92</v>
      </c>
      <c r="H17" s="128">
        <v>15</v>
      </c>
      <c r="I17" s="128">
        <v>7</v>
      </c>
      <c r="J17" s="128">
        <v>0</v>
      </c>
      <c r="K17" s="128">
        <v>6</v>
      </c>
    </row>
    <row r="18" spans="1:11">
      <c r="A18" s="127" t="s">
        <v>1449</v>
      </c>
      <c r="B18" s="128">
        <v>348</v>
      </c>
      <c r="C18" s="128">
        <v>69</v>
      </c>
      <c r="D18" s="128">
        <v>46</v>
      </c>
      <c r="E18" s="128">
        <v>23</v>
      </c>
      <c r="F18" s="128">
        <v>13</v>
      </c>
      <c r="G18" s="128">
        <v>346</v>
      </c>
      <c r="H18" s="128">
        <v>73</v>
      </c>
      <c r="I18" s="128">
        <v>39</v>
      </c>
      <c r="J18" s="128">
        <v>30</v>
      </c>
      <c r="K18" s="128">
        <v>18</v>
      </c>
    </row>
    <row r="19" spans="1:11">
      <c r="A19" s="127" t="s">
        <v>1450</v>
      </c>
      <c r="B19" s="128">
        <v>75</v>
      </c>
      <c r="C19" s="128">
        <v>16</v>
      </c>
      <c r="D19" s="128">
        <v>12</v>
      </c>
      <c r="E19" s="128">
        <v>2</v>
      </c>
      <c r="F19" s="128">
        <v>8</v>
      </c>
      <c r="G19" s="128">
        <v>88</v>
      </c>
      <c r="H19" s="128">
        <v>21</v>
      </c>
      <c r="I19" s="128">
        <v>8</v>
      </c>
      <c r="J19" s="128">
        <v>4</v>
      </c>
      <c r="K19" s="128">
        <v>2</v>
      </c>
    </row>
    <row r="20" spans="1:11">
      <c r="A20" s="127" t="s">
        <v>1451</v>
      </c>
      <c r="B20" s="128">
        <v>381</v>
      </c>
      <c r="C20" s="128">
        <v>62</v>
      </c>
      <c r="D20" s="128">
        <v>38</v>
      </c>
      <c r="E20" s="128">
        <v>21</v>
      </c>
      <c r="F20" s="128">
        <v>17</v>
      </c>
      <c r="G20" s="128">
        <v>371</v>
      </c>
      <c r="H20" s="128">
        <v>69</v>
      </c>
      <c r="I20" s="128">
        <v>35</v>
      </c>
      <c r="J20" s="128">
        <v>26</v>
      </c>
      <c r="K20" s="128">
        <v>16</v>
      </c>
    </row>
    <row r="21" spans="1:11">
      <c r="A21" s="127" t="s">
        <v>1452</v>
      </c>
      <c r="B21" s="128">
        <v>247</v>
      </c>
      <c r="C21" s="128">
        <v>51</v>
      </c>
      <c r="D21" s="128">
        <v>24</v>
      </c>
      <c r="E21" s="128">
        <v>6</v>
      </c>
      <c r="F21" s="128">
        <v>17</v>
      </c>
      <c r="G21" s="128">
        <v>275</v>
      </c>
      <c r="H21" s="128">
        <v>60</v>
      </c>
      <c r="I21" s="128">
        <v>29</v>
      </c>
      <c r="J21" s="128">
        <v>16</v>
      </c>
      <c r="K21" s="128">
        <v>9</v>
      </c>
    </row>
    <row r="22" spans="1:11">
      <c r="A22" s="127" t="s">
        <v>1453</v>
      </c>
      <c r="B22" s="128">
        <v>83</v>
      </c>
      <c r="C22" s="128">
        <v>19</v>
      </c>
      <c r="D22" s="128">
        <v>7</v>
      </c>
      <c r="E22" s="128">
        <v>5</v>
      </c>
      <c r="F22" s="128">
        <v>1</v>
      </c>
      <c r="G22" s="128">
        <v>77</v>
      </c>
      <c r="H22" s="128">
        <v>16</v>
      </c>
      <c r="I22" s="128">
        <v>9</v>
      </c>
      <c r="J22" s="128">
        <v>6</v>
      </c>
      <c r="K22" s="128">
        <v>1</v>
      </c>
    </row>
    <row r="23" spans="1:11">
      <c r="A23" s="127" t="s">
        <v>1454</v>
      </c>
      <c r="B23" s="128">
        <v>62</v>
      </c>
      <c r="C23" s="128">
        <v>14</v>
      </c>
      <c r="D23" s="128">
        <v>4</v>
      </c>
      <c r="E23" s="128">
        <v>3</v>
      </c>
      <c r="F23" s="128">
        <v>3</v>
      </c>
      <c r="G23" s="128">
        <v>61</v>
      </c>
      <c r="H23" s="128">
        <v>15</v>
      </c>
      <c r="I23" s="128">
        <v>7</v>
      </c>
      <c r="J23" s="128">
        <v>4</v>
      </c>
      <c r="K23" s="128">
        <v>3</v>
      </c>
    </row>
    <row r="24" spans="1:11">
      <c r="A24" s="127" t="s">
        <v>1455</v>
      </c>
      <c r="B24" s="128">
        <v>84</v>
      </c>
      <c r="C24" s="128">
        <v>24</v>
      </c>
      <c r="D24" s="128">
        <v>5</v>
      </c>
      <c r="E24" s="128">
        <v>5</v>
      </c>
      <c r="F24" s="128">
        <v>6</v>
      </c>
      <c r="G24" s="128">
        <v>105</v>
      </c>
      <c r="H24" s="128">
        <v>23</v>
      </c>
      <c r="I24" s="128">
        <v>7</v>
      </c>
      <c r="J24" s="128">
        <v>6</v>
      </c>
      <c r="K24" s="128">
        <v>7</v>
      </c>
    </row>
    <row r="25" spans="1:11">
      <c r="A25" s="127" t="s">
        <v>1456</v>
      </c>
      <c r="B25" s="128">
        <v>118</v>
      </c>
      <c r="C25" s="128">
        <v>24</v>
      </c>
      <c r="D25" s="128">
        <v>16</v>
      </c>
      <c r="E25" s="128">
        <v>6</v>
      </c>
      <c r="F25" s="128">
        <v>7</v>
      </c>
      <c r="G25" s="128">
        <v>122</v>
      </c>
      <c r="H25" s="128">
        <v>34</v>
      </c>
      <c r="I25" s="128">
        <v>10</v>
      </c>
      <c r="J25" s="128">
        <v>9</v>
      </c>
      <c r="K25" s="128">
        <v>6</v>
      </c>
    </row>
    <row r="26" spans="1:11">
      <c r="A26" s="127" t="s">
        <v>1457</v>
      </c>
      <c r="B26" s="128">
        <v>184</v>
      </c>
      <c r="C26" s="128">
        <v>42</v>
      </c>
      <c r="D26" s="128">
        <v>18</v>
      </c>
      <c r="E26" s="128">
        <v>13</v>
      </c>
      <c r="F26" s="128">
        <v>11</v>
      </c>
      <c r="G26" s="128">
        <v>200</v>
      </c>
      <c r="H26" s="128">
        <v>43</v>
      </c>
      <c r="I26" s="128">
        <v>27</v>
      </c>
      <c r="J26" s="128">
        <v>8</v>
      </c>
      <c r="K26" s="128">
        <v>9</v>
      </c>
    </row>
    <row r="27" spans="1:11">
      <c r="A27" s="127" t="s">
        <v>1458</v>
      </c>
      <c r="B27" s="128">
        <v>90</v>
      </c>
      <c r="C27" s="128">
        <v>15</v>
      </c>
      <c r="D27" s="128">
        <v>10</v>
      </c>
      <c r="E27" s="128">
        <v>7</v>
      </c>
      <c r="F27" s="128">
        <v>3</v>
      </c>
      <c r="G27" s="128">
        <v>81</v>
      </c>
      <c r="H27" s="128">
        <v>14</v>
      </c>
      <c r="I27" s="128">
        <v>7</v>
      </c>
      <c r="J27" s="128">
        <v>4</v>
      </c>
      <c r="K27" s="128">
        <v>6</v>
      </c>
    </row>
    <row r="28" spans="1:11">
      <c r="A28" s="127" t="s">
        <v>1459</v>
      </c>
      <c r="B28" s="128">
        <v>918</v>
      </c>
      <c r="C28" s="128">
        <v>131</v>
      </c>
      <c r="D28" s="128">
        <v>88</v>
      </c>
      <c r="E28" s="128">
        <v>68</v>
      </c>
      <c r="F28" s="128">
        <v>24</v>
      </c>
      <c r="G28" s="128">
        <v>857</v>
      </c>
      <c r="H28" s="128">
        <v>135</v>
      </c>
      <c r="I28" s="128">
        <v>73</v>
      </c>
      <c r="J28" s="128">
        <v>65</v>
      </c>
      <c r="K28" s="128">
        <v>21</v>
      </c>
    </row>
    <row r="29" spans="1:11">
      <c r="A29" s="127" t="s">
        <v>1460</v>
      </c>
      <c r="B29" s="128">
        <v>51</v>
      </c>
      <c r="C29" s="128">
        <v>15</v>
      </c>
      <c r="D29" s="128">
        <v>3</v>
      </c>
      <c r="E29" s="128">
        <v>3</v>
      </c>
      <c r="F29" s="128">
        <v>4</v>
      </c>
      <c r="G29" s="128">
        <v>46</v>
      </c>
      <c r="H29" s="128">
        <v>9</v>
      </c>
      <c r="I29" s="128">
        <v>2</v>
      </c>
      <c r="J29" s="128">
        <v>3</v>
      </c>
      <c r="K29" s="128">
        <v>0</v>
      </c>
    </row>
    <row r="30" spans="1:11">
      <c r="A30" s="127" t="s">
        <v>1461</v>
      </c>
      <c r="B30" s="128">
        <v>82</v>
      </c>
      <c r="C30" s="128">
        <v>13</v>
      </c>
      <c r="D30" s="128">
        <v>2</v>
      </c>
      <c r="E30" s="128">
        <v>4</v>
      </c>
      <c r="F30" s="128">
        <v>2</v>
      </c>
      <c r="G30" s="128">
        <v>58</v>
      </c>
      <c r="H30" s="128">
        <v>12</v>
      </c>
      <c r="I30" s="128">
        <v>2</v>
      </c>
      <c r="J30" s="128">
        <v>3</v>
      </c>
      <c r="K30" s="128">
        <v>0</v>
      </c>
    </row>
    <row r="31" spans="1:11">
      <c r="A31" s="127" t="s">
        <v>1462</v>
      </c>
      <c r="B31" s="128">
        <v>275</v>
      </c>
      <c r="C31" s="128">
        <v>46</v>
      </c>
      <c r="D31" s="128">
        <v>23</v>
      </c>
      <c r="E31" s="128">
        <v>21</v>
      </c>
      <c r="F31" s="128">
        <v>8</v>
      </c>
      <c r="G31" s="128">
        <v>277</v>
      </c>
      <c r="H31" s="128">
        <v>42</v>
      </c>
      <c r="I31" s="128">
        <v>31</v>
      </c>
      <c r="J31" s="128">
        <v>20</v>
      </c>
      <c r="K31" s="128">
        <v>8</v>
      </c>
    </row>
    <row r="32" spans="1:11">
      <c r="A32" s="127" t="s">
        <v>1463</v>
      </c>
      <c r="B32" s="128">
        <v>218</v>
      </c>
      <c r="C32" s="128">
        <v>30</v>
      </c>
      <c r="D32" s="128">
        <v>9</v>
      </c>
      <c r="E32" s="128">
        <v>10</v>
      </c>
      <c r="F32" s="128">
        <v>0</v>
      </c>
      <c r="G32" s="128">
        <v>196</v>
      </c>
      <c r="H32" s="128">
        <v>35</v>
      </c>
      <c r="I32" s="128">
        <v>15</v>
      </c>
      <c r="J32" s="128">
        <v>16</v>
      </c>
      <c r="K32" s="128">
        <v>6</v>
      </c>
    </row>
    <row r="33" spans="1:11">
      <c r="A33" s="127" t="s">
        <v>1464</v>
      </c>
      <c r="B33" s="128">
        <v>137</v>
      </c>
      <c r="C33" s="128">
        <v>28</v>
      </c>
      <c r="D33" s="128">
        <v>15</v>
      </c>
      <c r="E33" s="128">
        <v>7</v>
      </c>
      <c r="F33" s="128">
        <v>5</v>
      </c>
      <c r="G33" s="128">
        <v>115</v>
      </c>
      <c r="H33" s="128">
        <v>37</v>
      </c>
      <c r="I33" s="128">
        <v>15</v>
      </c>
      <c r="J33" s="128">
        <v>12</v>
      </c>
      <c r="K33" s="128">
        <v>6</v>
      </c>
    </row>
    <row r="34" spans="1:11">
      <c r="A34" s="127" t="s">
        <v>1465</v>
      </c>
      <c r="B34" s="128">
        <v>353</v>
      </c>
      <c r="C34" s="128">
        <v>51</v>
      </c>
      <c r="D34" s="128">
        <v>20</v>
      </c>
      <c r="E34" s="128">
        <v>19</v>
      </c>
      <c r="F34" s="128">
        <v>5</v>
      </c>
      <c r="G34" s="128">
        <v>385</v>
      </c>
      <c r="H34" s="128">
        <v>75</v>
      </c>
      <c r="I34" s="128">
        <v>23</v>
      </c>
      <c r="J34" s="128">
        <v>16</v>
      </c>
      <c r="K34" s="128">
        <v>4</v>
      </c>
    </row>
    <row r="35" spans="1:11">
      <c r="A35" s="127" t="s">
        <v>1466</v>
      </c>
      <c r="B35" s="128">
        <v>37</v>
      </c>
      <c r="C35" s="128">
        <v>8</v>
      </c>
      <c r="D35" s="128">
        <v>7</v>
      </c>
      <c r="E35" s="128">
        <v>4</v>
      </c>
      <c r="F35" s="128">
        <v>0</v>
      </c>
      <c r="G35" s="128">
        <v>36</v>
      </c>
      <c r="H35" s="128">
        <v>9</v>
      </c>
      <c r="I35" s="128">
        <v>6</v>
      </c>
      <c r="J35" s="128">
        <v>3</v>
      </c>
      <c r="K35" s="128">
        <v>1</v>
      </c>
    </row>
    <row r="36" spans="1:11">
      <c r="A36" s="127" t="s">
        <v>1467</v>
      </c>
      <c r="B36" s="128">
        <v>396</v>
      </c>
      <c r="C36" s="128">
        <v>70</v>
      </c>
      <c r="D36" s="128">
        <v>37</v>
      </c>
      <c r="E36" s="128">
        <v>21</v>
      </c>
      <c r="F36" s="128">
        <v>27</v>
      </c>
      <c r="G36" s="128">
        <v>405</v>
      </c>
      <c r="H36" s="128">
        <v>68</v>
      </c>
      <c r="I36" s="128">
        <v>27</v>
      </c>
      <c r="J36" s="128">
        <v>23</v>
      </c>
      <c r="K36" s="128">
        <v>21</v>
      </c>
    </row>
    <row r="37" spans="1:11">
      <c r="A37" s="127" t="s">
        <v>1468</v>
      </c>
      <c r="B37" s="128">
        <v>132</v>
      </c>
      <c r="C37" s="128">
        <v>22</v>
      </c>
      <c r="D37" s="128">
        <v>13</v>
      </c>
      <c r="E37" s="128">
        <v>4</v>
      </c>
      <c r="F37" s="128">
        <v>5</v>
      </c>
      <c r="G37" s="128">
        <v>125</v>
      </c>
      <c r="H37" s="128">
        <v>22</v>
      </c>
      <c r="I37" s="128">
        <v>7</v>
      </c>
      <c r="J37" s="128">
        <v>3</v>
      </c>
      <c r="K37" s="128">
        <v>10</v>
      </c>
    </row>
    <row r="38" spans="1:11">
      <c r="A38" s="127" t="s">
        <v>1469</v>
      </c>
      <c r="B38" s="128">
        <v>39</v>
      </c>
      <c r="C38" s="128">
        <v>5</v>
      </c>
      <c r="D38" s="128">
        <v>3</v>
      </c>
      <c r="E38" s="128">
        <v>3</v>
      </c>
      <c r="F38" s="128">
        <v>2</v>
      </c>
      <c r="G38" s="128">
        <v>37</v>
      </c>
      <c r="H38" s="128">
        <v>10</v>
      </c>
      <c r="I38" s="128">
        <v>1</v>
      </c>
      <c r="J38" s="128">
        <v>0</v>
      </c>
      <c r="K38" s="128">
        <v>1</v>
      </c>
    </row>
    <row r="39" spans="1:11">
      <c r="A39" s="127" t="s">
        <v>1470</v>
      </c>
      <c r="B39" s="128">
        <v>92</v>
      </c>
      <c r="C39" s="128">
        <v>20</v>
      </c>
      <c r="D39" s="128">
        <v>12</v>
      </c>
      <c r="E39" s="128">
        <v>1</v>
      </c>
      <c r="F39" s="128">
        <v>3</v>
      </c>
      <c r="G39" s="128">
        <v>79</v>
      </c>
      <c r="H39" s="128">
        <v>17</v>
      </c>
      <c r="I39" s="128">
        <v>10</v>
      </c>
      <c r="J39" s="128">
        <v>3</v>
      </c>
      <c r="K39" s="128">
        <v>7</v>
      </c>
    </row>
    <row r="40" spans="1:11">
      <c r="A40" s="127" t="s">
        <v>1471</v>
      </c>
      <c r="B40" s="128">
        <v>486</v>
      </c>
      <c r="C40" s="128">
        <v>102</v>
      </c>
      <c r="D40" s="128">
        <v>50</v>
      </c>
      <c r="E40" s="128">
        <v>34</v>
      </c>
      <c r="F40" s="128">
        <v>22</v>
      </c>
      <c r="G40" s="128">
        <v>529</v>
      </c>
      <c r="H40" s="128">
        <v>108</v>
      </c>
      <c r="I40" s="128">
        <v>41</v>
      </c>
      <c r="J40" s="128">
        <v>30</v>
      </c>
      <c r="K40" s="128">
        <v>44</v>
      </c>
    </row>
    <row r="41" spans="1:11">
      <c r="A41" s="127" t="s">
        <v>1472</v>
      </c>
      <c r="B41" s="128">
        <v>108</v>
      </c>
      <c r="C41" s="128">
        <v>13</v>
      </c>
      <c r="D41" s="128">
        <v>18</v>
      </c>
      <c r="E41" s="128">
        <v>10</v>
      </c>
      <c r="F41" s="128">
        <v>8</v>
      </c>
      <c r="G41" s="128">
        <v>120</v>
      </c>
      <c r="H41" s="128">
        <v>20</v>
      </c>
      <c r="I41" s="128">
        <v>9</v>
      </c>
      <c r="J41" s="128">
        <v>12</v>
      </c>
      <c r="K41" s="128">
        <v>10</v>
      </c>
    </row>
    <row r="42" spans="1:11">
      <c r="A42" s="127" t="s">
        <v>1473</v>
      </c>
      <c r="B42" s="128">
        <v>153</v>
      </c>
      <c r="C42" s="128">
        <v>31</v>
      </c>
      <c r="D42" s="128">
        <v>18</v>
      </c>
      <c r="E42" s="128">
        <v>13</v>
      </c>
      <c r="F42" s="128">
        <v>8</v>
      </c>
      <c r="G42" s="128">
        <v>150</v>
      </c>
      <c r="H42" s="128">
        <v>32</v>
      </c>
      <c r="I42" s="128">
        <v>22</v>
      </c>
      <c r="J42" s="128">
        <v>21</v>
      </c>
      <c r="K42" s="128">
        <v>6</v>
      </c>
    </row>
    <row r="43" spans="1:11">
      <c r="A43" s="127" t="s">
        <v>1474</v>
      </c>
      <c r="B43" s="128">
        <v>278</v>
      </c>
      <c r="C43" s="128">
        <v>34</v>
      </c>
      <c r="D43" s="128">
        <v>38</v>
      </c>
      <c r="E43" s="128">
        <v>15</v>
      </c>
      <c r="F43" s="128">
        <v>19</v>
      </c>
      <c r="G43" s="128">
        <v>275</v>
      </c>
      <c r="H43" s="128">
        <v>52</v>
      </c>
      <c r="I43" s="128">
        <v>29</v>
      </c>
      <c r="J43" s="128">
        <v>28</v>
      </c>
      <c r="K43" s="128">
        <v>21</v>
      </c>
    </row>
    <row r="44" spans="1:11">
      <c r="A44" s="127" t="s">
        <v>1475</v>
      </c>
      <c r="B44" s="128">
        <v>147</v>
      </c>
      <c r="C44" s="128">
        <v>28</v>
      </c>
      <c r="D44" s="128">
        <v>11</v>
      </c>
      <c r="E44" s="128">
        <v>6</v>
      </c>
      <c r="F44" s="128">
        <v>5</v>
      </c>
      <c r="G44" s="128">
        <v>129</v>
      </c>
      <c r="H44" s="128">
        <v>31</v>
      </c>
      <c r="I44" s="128">
        <v>8</v>
      </c>
      <c r="J44" s="128">
        <v>9</v>
      </c>
      <c r="K44" s="128">
        <v>4</v>
      </c>
    </row>
    <row r="45" spans="1:11">
      <c r="A45" s="127" t="s">
        <v>1476</v>
      </c>
      <c r="B45" s="128">
        <v>54</v>
      </c>
      <c r="C45" s="128">
        <v>15</v>
      </c>
      <c r="D45" s="128">
        <v>4</v>
      </c>
      <c r="E45" s="128">
        <v>3</v>
      </c>
      <c r="F45" s="128">
        <v>2</v>
      </c>
      <c r="G45" s="128">
        <v>61</v>
      </c>
      <c r="H45" s="128">
        <v>10</v>
      </c>
      <c r="I45" s="128">
        <v>12</v>
      </c>
      <c r="J45" s="128">
        <v>4</v>
      </c>
      <c r="K45" s="128">
        <v>3</v>
      </c>
    </row>
    <row r="46" spans="1:11">
      <c r="A46" s="127" t="s">
        <v>1477</v>
      </c>
      <c r="B46" s="128">
        <v>113</v>
      </c>
      <c r="C46" s="128">
        <v>22</v>
      </c>
      <c r="D46" s="128">
        <v>15</v>
      </c>
      <c r="E46" s="128">
        <v>8</v>
      </c>
      <c r="F46" s="128">
        <v>11</v>
      </c>
      <c r="G46" s="128">
        <v>92</v>
      </c>
      <c r="H46" s="128">
        <v>23</v>
      </c>
      <c r="I46" s="128">
        <v>16</v>
      </c>
      <c r="J46" s="128">
        <v>17</v>
      </c>
      <c r="K46" s="128">
        <v>4</v>
      </c>
    </row>
    <row r="47" spans="1:11">
      <c r="A47" s="127" t="s">
        <v>1478</v>
      </c>
      <c r="B47" s="128">
        <v>87</v>
      </c>
      <c r="C47" s="128">
        <v>13</v>
      </c>
      <c r="D47" s="128">
        <v>5</v>
      </c>
      <c r="E47" s="128">
        <v>6</v>
      </c>
      <c r="F47" s="128">
        <v>4</v>
      </c>
      <c r="G47" s="128">
        <v>86</v>
      </c>
      <c r="H47" s="128">
        <v>19</v>
      </c>
      <c r="I47" s="128">
        <v>5</v>
      </c>
      <c r="J47" s="128">
        <v>4</v>
      </c>
      <c r="K47" s="128">
        <v>1</v>
      </c>
    </row>
    <row r="48" spans="1:11">
      <c r="A48" s="127" t="s">
        <v>1479</v>
      </c>
      <c r="B48" s="128">
        <v>123</v>
      </c>
      <c r="C48" s="128">
        <v>19</v>
      </c>
      <c r="D48" s="128">
        <v>10</v>
      </c>
      <c r="E48" s="128">
        <v>6</v>
      </c>
      <c r="F48" s="128">
        <v>9</v>
      </c>
      <c r="G48" s="128">
        <v>101</v>
      </c>
      <c r="H48" s="128">
        <v>23</v>
      </c>
      <c r="I48" s="128">
        <v>14</v>
      </c>
      <c r="J48" s="128">
        <v>10</v>
      </c>
      <c r="K48" s="128">
        <v>7</v>
      </c>
    </row>
    <row r="49" spans="1:11">
      <c r="A49" s="127" t="s">
        <v>1480</v>
      </c>
      <c r="B49" s="128">
        <v>1057</v>
      </c>
      <c r="C49" s="128">
        <v>133</v>
      </c>
      <c r="D49" s="128">
        <v>102</v>
      </c>
      <c r="E49" s="128">
        <v>75</v>
      </c>
      <c r="F49" s="128">
        <v>48</v>
      </c>
      <c r="G49" s="128">
        <v>1071</v>
      </c>
      <c r="H49" s="128">
        <v>152</v>
      </c>
      <c r="I49" s="128">
        <v>107</v>
      </c>
      <c r="J49" s="128">
        <v>86</v>
      </c>
      <c r="K49" s="128">
        <v>24</v>
      </c>
    </row>
    <row r="50" spans="1:11">
      <c r="A50" s="127" t="s">
        <v>1481</v>
      </c>
      <c r="B50" s="128">
        <v>57</v>
      </c>
      <c r="C50" s="128">
        <v>13</v>
      </c>
      <c r="D50" s="128">
        <v>4</v>
      </c>
      <c r="E50" s="128">
        <v>5</v>
      </c>
      <c r="F50" s="128">
        <v>1</v>
      </c>
      <c r="G50" s="128">
        <v>54</v>
      </c>
      <c r="H50" s="128">
        <v>15</v>
      </c>
      <c r="I50" s="128">
        <v>9</v>
      </c>
      <c r="J50" s="128">
        <v>2</v>
      </c>
      <c r="K50" s="128">
        <v>2</v>
      </c>
    </row>
    <row r="51" spans="1:11">
      <c r="A51" s="127" t="s">
        <v>1482</v>
      </c>
      <c r="B51" s="128">
        <v>111</v>
      </c>
      <c r="C51" s="128">
        <v>17</v>
      </c>
      <c r="D51" s="128">
        <v>8</v>
      </c>
      <c r="E51" s="128">
        <v>5</v>
      </c>
      <c r="F51" s="128">
        <v>3</v>
      </c>
      <c r="G51" s="128">
        <v>103</v>
      </c>
      <c r="H51" s="128">
        <v>11</v>
      </c>
      <c r="I51" s="128">
        <v>4</v>
      </c>
      <c r="J51" s="128">
        <v>4</v>
      </c>
      <c r="K51" s="128">
        <v>3</v>
      </c>
    </row>
    <row r="52" spans="1:11">
      <c r="A52" s="127" t="s">
        <v>1483</v>
      </c>
      <c r="B52" s="128">
        <v>12</v>
      </c>
      <c r="C52" s="128">
        <v>3</v>
      </c>
      <c r="D52" s="128">
        <v>0</v>
      </c>
      <c r="E52" s="128">
        <v>2</v>
      </c>
      <c r="F52" s="128">
        <v>3</v>
      </c>
      <c r="G52" s="128">
        <v>23</v>
      </c>
      <c r="H52" s="128">
        <v>2</v>
      </c>
      <c r="I52" s="128">
        <v>3</v>
      </c>
      <c r="J52" s="128">
        <v>2</v>
      </c>
      <c r="K52" s="128">
        <v>2</v>
      </c>
    </row>
    <row r="53" spans="1:11">
      <c r="A53" s="127" t="s">
        <v>1484</v>
      </c>
      <c r="B53" s="128">
        <v>263</v>
      </c>
      <c r="C53" s="128">
        <v>33</v>
      </c>
      <c r="D53" s="128">
        <v>20</v>
      </c>
      <c r="E53" s="128">
        <v>15</v>
      </c>
      <c r="F53" s="128">
        <v>5</v>
      </c>
      <c r="G53" s="128">
        <v>254</v>
      </c>
      <c r="H53" s="128">
        <v>35</v>
      </c>
      <c r="I53" s="128">
        <v>18</v>
      </c>
      <c r="J53" s="128">
        <v>12</v>
      </c>
      <c r="K53" s="128">
        <v>4</v>
      </c>
    </row>
    <row r="54" spans="1:11">
      <c r="A54" s="127" t="s">
        <v>1485</v>
      </c>
      <c r="B54" s="128">
        <v>547</v>
      </c>
      <c r="C54" s="128">
        <v>85</v>
      </c>
      <c r="D54" s="128">
        <v>58</v>
      </c>
      <c r="E54" s="128">
        <v>29</v>
      </c>
      <c r="F54" s="128">
        <v>27</v>
      </c>
      <c r="G54" s="128">
        <v>568</v>
      </c>
      <c r="H54" s="128">
        <v>96</v>
      </c>
      <c r="I54" s="128">
        <v>45</v>
      </c>
      <c r="J54" s="128">
        <v>42</v>
      </c>
      <c r="K54" s="128">
        <v>18</v>
      </c>
    </row>
    <row r="55" spans="1:11">
      <c r="A55" s="127" t="s">
        <v>1537</v>
      </c>
      <c r="B55" s="128">
        <v>154</v>
      </c>
      <c r="C55" s="128">
        <v>35</v>
      </c>
      <c r="D55" s="128">
        <v>17</v>
      </c>
      <c r="E55" s="128">
        <v>8</v>
      </c>
      <c r="F55" s="128">
        <v>15</v>
      </c>
      <c r="G55" s="128">
        <v>161</v>
      </c>
      <c r="H55" s="128">
        <v>34</v>
      </c>
      <c r="I55" s="128">
        <v>10</v>
      </c>
      <c r="J55" s="128">
        <v>12</v>
      </c>
      <c r="K55" s="128">
        <v>10</v>
      </c>
    </row>
    <row r="56" spans="1:11">
      <c r="A56" s="127" t="s">
        <v>1486</v>
      </c>
      <c r="B56" s="128">
        <v>3385</v>
      </c>
      <c r="C56" s="128">
        <v>540</v>
      </c>
      <c r="D56" s="128">
        <v>307</v>
      </c>
      <c r="E56" s="128">
        <v>215</v>
      </c>
      <c r="F56" s="128">
        <v>100</v>
      </c>
      <c r="G56" s="128">
        <v>3439</v>
      </c>
      <c r="H56" s="128">
        <v>562</v>
      </c>
      <c r="I56" s="128">
        <v>334</v>
      </c>
      <c r="J56" s="128">
        <v>318</v>
      </c>
      <c r="K56" s="128">
        <v>100</v>
      </c>
    </row>
    <row r="57" spans="1:11">
      <c r="A57" s="127" t="s">
        <v>1487</v>
      </c>
      <c r="B57" s="128">
        <v>130</v>
      </c>
      <c r="C57" s="128">
        <v>27</v>
      </c>
      <c r="D57" s="128">
        <v>11</v>
      </c>
      <c r="E57" s="128">
        <v>7</v>
      </c>
      <c r="F57" s="128">
        <v>2</v>
      </c>
      <c r="G57" s="128">
        <v>111</v>
      </c>
      <c r="H57" s="128">
        <v>27</v>
      </c>
      <c r="I57" s="128">
        <v>7</v>
      </c>
      <c r="J57" s="128">
        <v>3</v>
      </c>
      <c r="K57" s="128">
        <v>5</v>
      </c>
    </row>
    <row r="58" spans="1:11">
      <c r="A58" s="127" t="s">
        <v>1488</v>
      </c>
      <c r="B58" s="128">
        <v>157</v>
      </c>
      <c r="C58" s="128">
        <v>35</v>
      </c>
      <c r="D58" s="128">
        <v>18</v>
      </c>
      <c r="E58" s="128">
        <v>13</v>
      </c>
      <c r="F58" s="128">
        <v>7</v>
      </c>
      <c r="G58" s="128">
        <v>174</v>
      </c>
      <c r="H58" s="128">
        <v>34</v>
      </c>
      <c r="I58" s="128">
        <v>8</v>
      </c>
      <c r="J58" s="128">
        <v>16</v>
      </c>
      <c r="K58" s="128">
        <v>10</v>
      </c>
    </row>
    <row r="59" spans="1:11">
      <c r="A59" s="127" t="s">
        <v>1489</v>
      </c>
      <c r="B59" s="128">
        <v>129</v>
      </c>
      <c r="C59" s="128">
        <v>24</v>
      </c>
      <c r="D59" s="128">
        <v>8</v>
      </c>
      <c r="E59" s="128">
        <v>3</v>
      </c>
      <c r="F59" s="128">
        <v>10</v>
      </c>
      <c r="G59" s="128">
        <v>149</v>
      </c>
      <c r="H59" s="128">
        <v>28</v>
      </c>
      <c r="I59" s="128">
        <v>16</v>
      </c>
      <c r="J59" s="128">
        <v>12</v>
      </c>
      <c r="K59" s="128">
        <v>10</v>
      </c>
    </row>
    <row r="60" spans="1:11">
      <c r="A60" s="127" t="s">
        <v>1490</v>
      </c>
      <c r="B60" s="128">
        <v>92</v>
      </c>
      <c r="C60" s="128">
        <v>17</v>
      </c>
      <c r="D60" s="128">
        <v>12</v>
      </c>
      <c r="E60" s="128">
        <v>3</v>
      </c>
      <c r="F60" s="128">
        <v>4</v>
      </c>
      <c r="G60" s="128">
        <v>92</v>
      </c>
      <c r="H60" s="128">
        <v>19</v>
      </c>
      <c r="I60" s="128">
        <v>8</v>
      </c>
      <c r="J60" s="128">
        <v>5</v>
      </c>
      <c r="K60" s="128">
        <v>4</v>
      </c>
    </row>
    <row r="61" spans="1:11">
      <c r="A61" s="127" t="s">
        <v>1491</v>
      </c>
      <c r="B61" s="128">
        <v>52</v>
      </c>
      <c r="C61" s="128">
        <v>12</v>
      </c>
      <c r="D61" s="128">
        <v>5</v>
      </c>
      <c r="E61" s="128">
        <v>2</v>
      </c>
      <c r="F61" s="128">
        <v>1</v>
      </c>
      <c r="G61" s="128">
        <v>56</v>
      </c>
      <c r="H61" s="128">
        <v>18</v>
      </c>
      <c r="I61" s="128">
        <v>7</v>
      </c>
      <c r="J61" s="128">
        <v>5</v>
      </c>
      <c r="K61" s="128">
        <v>2</v>
      </c>
    </row>
    <row r="62" spans="1:11">
      <c r="A62" s="127" t="s">
        <v>1492</v>
      </c>
      <c r="B62" s="128">
        <v>96</v>
      </c>
      <c r="C62" s="128">
        <v>17</v>
      </c>
      <c r="D62" s="128">
        <v>10</v>
      </c>
      <c r="E62" s="128">
        <v>9</v>
      </c>
      <c r="F62" s="128">
        <v>8</v>
      </c>
      <c r="G62" s="128">
        <v>104</v>
      </c>
      <c r="H62" s="128">
        <v>15</v>
      </c>
      <c r="I62" s="128">
        <v>11</v>
      </c>
      <c r="J62" s="128">
        <v>7</v>
      </c>
      <c r="K62" s="128">
        <v>2</v>
      </c>
    </row>
    <row r="63" spans="1:11">
      <c r="A63" s="127" t="s">
        <v>1493</v>
      </c>
      <c r="B63" s="128">
        <v>70</v>
      </c>
      <c r="C63" s="128">
        <v>12</v>
      </c>
      <c r="D63" s="128">
        <v>3</v>
      </c>
      <c r="E63" s="128">
        <v>2</v>
      </c>
      <c r="F63" s="128">
        <v>3</v>
      </c>
      <c r="G63" s="128">
        <v>74</v>
      </c>
      <c r="H63" s="128">
        <v>15</v>
      </c>
      <c r="I63" s="128">
        <v>9</v>
      </c>
      <c r="J63" s="128">
        <v>8</v>
      </c>
      <c r="K63" s="128">
        <v>4</v>
      </c>
    </row>
    <row r="64" spans="1:11">
      <c r="A64" s="127" t="s">
        <v>1494</v>
      </c>
      <c r="B64" s="128">
        <v>19</v>
      </c>
      <c r="C64" s="128">
        <v>3</v>
      </c>
      <c r="D64" s="128">
        <v>3</v>
      </c>
      <c r="E64" s="128">
        <v>0</v>
      </c>
      <c r="F64" s="128">
        <v>0</v>
      </c>
      <c r="G64" s="128">
        <v>17</v>
      </c>
      <c r="H64" s="128">
        <v>4</v>
      </c>
      <c r="I64" s="128">
        <v>1</v>
      </c>
      <c r="J64" s="128">
        <v>1</v>
      </c>
      <c r="K64" s="128">
        <v>1</v>
      </c>
    </row>
    <row r="65" spans="1:11">
      <c r="A65" s="127" t="s">
        <v>1495</v>
      </c>
      <c r="B65" s="128">
        <v>570</v>
      </c>
      <c r="C65" s="128">
        <v>89</v>
      </c>
      <c r="D65" s="128">
        <v>39</v>
      </c>
      <c r="E65" s="128">
        <v>66</v>
      </c>
      <c r="F65" s="128">
        <v>25</v>
      </c>
      <c r="G65" s="128">
        <v>570</v>
      </c>
      <c r="H65" s="128">
        <v>92</v>
      </c>
      <c r="I65" s="128">
        <v>40</v>
      </c>
      <c r="J65" s="128">
        <v>56</v>
      </c>
      <c r="K65" s="128">
        <v>41</v>
      </c>
    </row>
    <row r="66" spans="1:11">
      <c r="A66" s="127" t="s">
        <v>1496</v>
      </c>
      <c r="B66" s="128">
        <v>32</v>
      </c>
      <c r="C66" s="128">
        <v>4</v>
      </c>
      <c r="D66" s="128">
        <v>2</v>
      </c>
      <c r="E66" s="128">
        <v>2</v>
      </c>
      <c r="F66" s="128">
        <v>3</v>
      </c>
      <c r="G66" s="128">
        <v>31</v>
      </c>
      <c r="H66" s="128">
        <v>3</v>
      </c>
      <c r="I66" s="128">
        <v>6</v>
      </c>
      <c r="J66" s="128">
        <v>4</v>
      </c>
      <c r="K66" s="128">
        <v>2</v>
      </c>
    </row>
    <row r="67" spans="1:11">
      <c r="A67" s="127" t="s">
        <v>1497</v>
      </c>
      <c r="B67" s="128">
        <v>220</v>
      </c>
      <c r="C67" s="128">
        <v>53</v>
      </c>
      <c r="D67" s="128">
        <v>23</v>
      </c>
      <c r="E67" s="128">
        <v>22</v>
      </c>
      <c r="F67" s="128">
        <v>15</v>
      </c>
      <c r="G67" s="128">
        <v>287</v>
      </c>
      <c r="H67" s="128">
        <v>60</v>
      </c>
      <c r="I67" s="128">
        <v>32</v>
      </c>
      <c r="J67" s="128">
        <v>22</v>
      </c>
      <c r="K67" s="128">
        <v>21</v>
      </c>
    </row>
    <row r="68" spans="1:11">
      <c r="A68" s="127" t="s">
        <v>1498</v>
      </c>
      <c r="B68" s="128">
        <v>23</v>
      </c>
      <c r="C68" s="128">
        <v>5</v>
      </c>
      <c r="D68" s="128">
        <v>2</v>
      </c>
      <c r="E68" s="128">
        <v>1</v>
      </c>
      <c r="F68" s="128">
        <v>0</v>
      </c>
      <c r="G68" s="128">
        <v>27</v>
      </c>
      <c r="H68" s="128">
        <v>3</v>
      </c>
      <c r="I68" s="128">
        <v>0</v>
      </c>
      <c r="J68" s="128">
        <v>4</v>
      </c>
      <c r="K68" s="128">
        <v>0</v>
      </c>
    </row>
    <row r="69" spans="1:11">
      <c r="A69" s="127" t="s">
        <v>1499</v>
      </c>
      <c r="B69" s="128">
        <v>109</v>
      </c>
      <c r="C69" s="128">
        <v>24</v>
      </c>
      <c r="D69" s="128">
        <v>12</v>
      </c>
      <c r="E69" s="128">
        <v>14</v>
      </c>
      <c r="F69" s="128">
        <v>9</v>
      </c>
      <c r="G69" s="128">
        <v>93</v>
      </c>
      <c r="H69" s="128">
        <v>17</v>
      </c>
      <c r="I69" s="128">
        <v>7</v>
      </c>
      <c r="J69" s="128">
        <v>17</v>
      </c>
      <c r="K69" s="128">
        <v>6</v>
      </c>
    </row>
    <row r="70" spans="1:11">
      <c r="A70" s="127" t="s">
        <v>1500</v>
      </c>
      <c r="B70" s="128">
        <v>151</v>
      </c>
      <c r="C70" s="128">
        <v>27</v>
      </c>
      <c r="D70" s="128">
        <v>13</v>
      </c>
      <c r="E70" s="128">
        <v>15</v>
      </c>
      <c r="F70" s="128">
        <v>16</v>
      </c>
      <c r="G70" s="128">
        <v>143</v>
      </c>
      <c r="H70" s="128">
        <v>26</v>
      </c>
      <c r="I70" s="128">
        <v>6</v>
      </c>
      <c r="J70" s="128">
        <v>16</v>
      </c>
      <c r="K70" s="128">
        <v>7</v>
      </c>
    </row>
    <row r="71" spans="1:11">
      <c r="A71" s="127" t="s">
        <v>1501</v>
      </c>
      <c r="B71" s="128">
        <v>105</v>
      </c>
      <c r="C71" s="128">
        <v>26</v>
      </c>
      <c r="D71" s="128">
        <v>12</v>
      </c>
      <c r="E71" s="128">
        <v>5</v>
      </c>
      <c r="F71" s="128">
        <v>3</v>
      </c>
      <c r="G71" s="128">
        <v>93</v>
      </c>
      <c r="H71" s="128">
        <v>15</v>
      </c>
      <c r="I71" s="128">
        <v>15</v>
      </c>
      <c r="J71" s="128">
        <v>4</v>
      </c>
      <c r="K71" s="128">
        <v>1</v>
      </c>
    </row>
    <row r="72" spans="1:11">
      <c r="A72" s="127" t="s">
        <v>1502</v>
      </c>
      <c r="B72" s="128">
        <v>664</v>
      </c>
      <c r="C72" s="128">
        <v>102</v>
      </c>
      <c r="D72" s="128">
        <v>51</v>
      </c>
      <c r="E72" s="128">
        <v>49</v>
      </c>
      <c r="F72" s="128">
        <v>21</v>
      </c>
      <c r="G72" s="128">
        <v>656</v>
      </c>
      <c r="H72" s="128">
        <v>118</v>
      </c>
      <c r="I72" s="128">
        <v>59</v>
      </c>
      <c r="J72" s="128">
        <v>48</v>
      </c>
      <c r="K72" s="128">
        <v>15</v>
      </c>
    </row>
    <row r="73" spans="1:11">
      <c r="A73" s="127" t="s">
        <v>1691</v>
      </c>
      <c r="B73" s="128">
        <v>569</v>
      </c>
      <c r="C73" s="128">
        <v>100</v>
      </c>
      <c r="D73" s="128">
        <v>57</v>
      </c>
      <c r="E73" s="128">
        <v>31</v>
      </c>
      <c r="F73" s="128">
        <v>16</v>
      </c>
      <c r="G73" s="128">
        <v>537</v>
      </c>
      <c r="H73" s="128">
        <v>109</v>
      </c>
      <c r="I73" s="128">
        <v>68</v>
      </c>
      <c r="J73" s="128">
        <v>52</v>
      </c>
      <c r="K73" s="128">
        <v>15</v>
      </c>
    </row>
    <row r="74" spans="1:11">
      <c r="A74" s="127" t="s">
        <v>1692</v>
      </c>
      <c r="B74" s="128">
        <v>26965</v>
      </c>
      <c r="C74" s="128">
        <v>4387</v>
      </c>
      <c r="D74" s="128">
        <v>2394</v>
      </c>
      <c r="E74" s="128">
        <v>1838</v>
      </c>
      <c r="F74" s="128">
        <v>1057</v>
      </c>
      <c r="G74" s="128">
        <v>26817</v>
      </c>
      <c r="H74" s="128">
        <v>4515</v>
      </c>
      <c r="I74" s="128">
        <v>2482</v>
      </c>
      <c r="J74" s="128">
        <v>2304</v>
      </c>
      <c r="K74" s="128">
        <v>1064</v>
      </c>
    </row>
    <row r="75" spans="1:11">
      <c r="A75" s="127"/>
      <c r="B75" s="128">
        <v>1499</v>
      </c>
      <c r="C75" s="128">
        <v>238</v>
      </c>
      <c r="D75" s="128">
        <v>130</v>
      </c>
      <c r="E75" s="128">
        <v>64</v>
      </c>
      <c r="F75" s="128">
        <v>39</v>
      </c>
      <c r="G75" s="128">
        <v>1522</v>
      </c>
      <c r="H75" s="128">
        <v>261</v>
      </c>
      <c r="I75" s="128">
        <v>144</v>
      </c>
      <c r="J75" s="128">
        <v>86</v>
      </c>
      <c r="K75" s="128">
        <v>39</v>
      </c>
    </row>
    <row r="76" spans="1:11">
      <c r="A76" s="127" t="s">
        <v>1503</v>
      </c>
      <c r="B76" s="128">
        <v>5245</v>
      </c>
      <c r="C76" s="128">
        <v>852</v>
      </c>
      <c r="D76" s="128">
        <v>446</v>
      </c>
      <c r="E76" s="128">
        <v>482</v>
      </c>
      <c r="F76" s="128">
        <v>192</v>
      </c>
      <c r="G76" s="128">
        <v>5116</v>
      </c>
      <c r="H76" s="128">
        <v>845</v>
      </c>
      <c r="I76" s="128">
        <v>487</v>
      </c>
      <c r="J76" s="128">
        <v>537</v>
      </c>
      <c r="K76" s="128">
        <v>183</v>
      </c>
    </row>
    <row r="77" spans="1:11">
      <c r="A77" s="127" t="s">
        <v>1504</v>
      </c>
      <c r="B77" s="128">
        <v>462</v>
      </c>
      <c r="C77" s="128">
        <v>87</v>
      </c>
      <c r="D77" s="128">
        <v>41</v>
      </c>
      <c r="E77" s="128">
        <v>39</v>
      </c>
      <c r="F77" s="128">
        <v>46</v>
      </c>
      <c r="G77" s="128">
        <v>425</v>
      </c>
      <c r="H77" s="128">
        <v>73</v>
      </c>
      <c r="I77" s="128">
        <v>41</v>
      </c>
      <c r="J77" s="128">
        <v>49</v>
      </c>
      <c r="K77" s="128">
        <v>33</v>
      </c>
    </row>
    <row r="78" spans="1:11">
      <c r="A78" s="127" t="s">
        <v>1505</v>
      </c>
      <c r="B78" s="128">
        <v>1038</v>
      </c>
      <c r="C78" s="128">
        <v>180</v>
      </c>
      <c r="D78" s="128">
        <v>87</v>
      </c>
      <c r="E78" s="128">
        <v>65</v>
      </c>
      <c r="F78" s="128">
        <v>32</v>
      </c>
      <c r="G78" s="128">
        <v>974</v>
      </c>
      <c r="H78" s="128">
        <v>195</v>
      </c>
      <c r="I78" s="128">
        <v>96</v>
      </c>
      <c r="J78" s="128">
        <v>70</v>
      </c>
      <c r="K78" s="128">
        <v>23</v>
      </c>
    </row>
    <row r="79" spans="1:11">
      <c r="A79" s="127" t="s">
        <v>1506</v>
      </c>
      <c r="B79" s="128">
        <v>198</v>
      </c>
      <c r="C79" s="128">
        <v>39</v>
      </c>
      <c r="D79" s="128">
        <v>21</v>
      </c>
      <c r="E79" s="128">
        <v>12</v>
      </c>
      <c r="F79" s="128">
        <v>17</v>
      </c>
      <c r="G79" s="128">
        <v>224</v>
      </c>
      <c r="H79" s="128">
        <v>44</v>
      </c>
      <c r="I79" s="128">
        <v>20</v>
      </c>
      <c r="J79" s="128">
        <v>20</v>
      </c>
      <c r="K79" s="128">
        <v>21</v>
      </c>
    </row>
    <row r="80" spans="1:11">
      <c r="A80" s="127" t="s">
        <v>1507</v>
      </c>
      <c r="B80" s="128">
        <v>323</v>
      </c>
      <c r="C80" s="128">
        <v>60</v>
      </c>
      <c r="D80" s="128">
        <v>40</v>
      </c>
      <c r="E80" s="128">
        <v>27</v>
      </c>
      <c r="F80" s="128">
        <v>21</v>
      </c>
      <c r="G80" s="128">
        <v>299</v>
      </c>
      <c r="H80" s="128">
        <v>62</v>
      </c>
      <c r="I80" s="128">
        <v>42</v>
      </c>
      <c r="J80" s="128">
        <v>45</v>
      </c>
      <c r="K80" s="128">
        <v>12</v>
      </c>
    </row>
    <row r="81" spans="1:11">
      <c r="A81" s="127" t="s">
        <v>1508</v>
      </c>
      <c r="B81" s="128">
        <v>3354</v>
      </c>
      <c r="C81" s="128">
        <v>534</v>
      </c>
      <c r="D81" s="128">
        <v>303</v>
      </c>
      <c r="E81" s="128">
        <v>213</v>
      </c>
      <c r="F81" s="128">
        <v>96</v>
      </c>
      <c r="G81" s="128">
        <v>3402</v>
      </c>
      <c r="H81" s="128">
        <v>556</v>
      </c>
      <c r="I81" s="128">
        <v>333</v>
      </c>
      <c r="J81" s="128">
        <v>313</v>
      </c>
      <c r="K81" s="128">
        <v>97</v>
      </c>
    </row>
    <row r="82" spans="1:11">
      <c r="A82" s="127" t="s">
        <v>1509</v>
      </c>
      <c r="B82" s="128">
        <v>342</v>
      </c>
      <c r="C82" s="128">
        <v>44</v>
      </c>
      <c r="D82" s="128">
        <v>44</v>
      </c>
      <c r="E82" s="128">
        <v>19</v>
      </c>
      <c r="F82" s="128">
        <v>26</v>
      </c>
      <c r="G82" s="128">
        <v>343</v>
      </c>
      <c r="H82" s="128">
        <v>61</v>
      </c>
      <c r="I82" s="128">
        <v>36</v>
      </c>
      <c r="J82" s="128">
        <v>37</v>
      </c>
      <c r="K82" s="128">
        <v>26</v>
      </c>
    </row>
    <row r="83" spans="1:11">
      <c r="A83" s="127" t="s">
        <v>1510</v>
      </c>
      <c r="B83" s="128">
        <v>490</v>
      </c>
      <c r="C83" s="128">
        <v>67</v>
      </c>
      <c r="D83" s="128">
        <v>45</v>
      </c>
      <c r="E83" s="128">
        <v>40</v>
      </c>
      <c r="F83" s="128">
        <v>19</v>
      </c>
      <c r="G83" s="128">
        <v>507</v>
      </c>
      <c r="H83" s="128">
        <v>73</v>
      </c>
      <c r="I83" s="128">
        <v>47</v>
      </c>
      <c r="J83" s="128">
        <v>63</v>
      </c>
      <c r="K83" s="128">
        <v>22</v>
      </c>
    </row>
    <row r="84" spans="1:11">
      <c r="A84" s="127" t="s">
        <v>1511</v>
      </c>
      <c r="B84" s="128">
        <v>990</v>
      </c>
      <c r="C84" s="128">
        <v>123</v>
      </c>
      <c r="D84" s="128">
        <v>62</v>
      </c>
      <c r="E84" s="128">
        <v>67</v>
      </c>
      <c r="F84" s="128">
        <v>41</v>
      </c>
      <c r="G84" s="128">
        <v>848</v>
      </c>
      <c r="H84" s="128">
        <v>91</v>
      </c>
      <c r="I84" s="128">
        <v>68</v>
      </c>
      <c r="J84" s="128">
        <v>82</v>
      </c>
      <c r="K84" s="128">
        <v>37</v>
      </c>
    </row>
    <row r="85" spans="1:11">
      <c r="A85" s="127" t="s">
        <v>1512</v>
      </c>
      <c r="B85" s="128">
        <v>592</v>
      </c>
      <c r="C85" s="128">
        <v>101</v>
      </c>
      <c r="D85" s="128">
        <v>59</v>
      </c>
      <c r="E85" s="128">
        <v>31</v>
      </c>
      <c r="F85" s="128">
        <v>17</v>
      </c>
      <c r="G85" s="128">
        <v>558</v>
      </c>
      <c r="H85" s="128">
        <v>112</v>
      </c>
      <c r="I85" s="128">
        <v>70</v>
      </c>
      <c r="J85" s="128">
        <v>52</v>
      </c>
      <c r="K85" s="128">
        <v>16</v>
      </c>
    </row>
    <row r="86" spans="1:11">
      <c r="A86" s="127" t="s">
        <v>1513</v>
      </c>
      <c r="B86" s="128">
        <v>1586</v>
      </c>
      <c r="C86" s="128">
        <v>233</v>
      </c>
      <c r="D86" s="128">
        <v>159</v>
      </c>
      <c r="E86" s="128">
        <v>96</v>
      </c>
      <c r="F86" s="128">
        <v>84</v>
      </c>
      <c r="G86" s="128">
        <v>1648</v>
      </c>
      <c r="H86" s="128">
        <v>265</v>
      </c>
      <c r="I86" s="128">
        <v>169</v>
      </c>
      <c r="J86" s="128">
        <v>125</v>
      </c>
      <c r="K86" s="128">
        <v>44</v>
      </c>
    </row>
    <row r="87" spans="1:11">
      <c r="A87" s="127" t="s">
        <v>1514</v>
      </c>
      <c r="B87" s="128">
        <v>625</v>
      </c>
      <c r="C87" s="128">
        <v>103</v>
      </c>
      <c r="D87" s="128">
        <v>54</v>
      </c>
      <c r="E87" s="128">
        <v>35</v>
      </c>
      <c r="F87" s="128">
        <v>26</v>
      </c>
      <c r="G87" s="128">
        <v>654</v>
      </c>
      <c r="H87" s="128">
        <v>108</v>
      </c>
      <c r="I87" s="128">
        <v>50</v>
      </c>
      <c r="J87" s="128">
        <v>51</v>
      </c>
      <c r="K87" s="128">
        <v>23</v>
      </c>
    </row>
    <row r="88" spans="1:11">
      <c r="A88" s="127" t="s">
        <v>1515</v>
      </c>
      <c r="B88" s="128">
        <v>464</v>
      </c>
      <c r="C88" s="128">
        <v>81</v>
      </c>
      <c r="D88" s="128">
        <v>43</v>
      </c>
      <c r="E88" s="128">
        <v>25</v>
      </c>
      <c r="F88" s="128">
        <v>23</v>
      </c>
      <c r="G88" s="128">
        <v>461</v>
      </c>
      <c r="H88" s="128">
        <v>83</v>
      </c>
      <c r="I88" s="128">
        <v>40</v>
      </c>
      <c r="J88" s="128">
        <v>26</v>
      </c>
      <c r="K88" s="128">
        <v>21</v>
      </c>
    </row>
    <row r="89" spans="1:11">
      <c r="A89" s="127" t="s">
        <v>1516</v>
      </c>
      <c r="B89" s="128">
        <v>325</v>
      </c>
      <c r="C89" s="128">
        <v>58</v>
      </c>
      <c r="D89" s="128">
        <v>30</v>
      </c>
      <c r="E89" s="128">
        <v>9</v>
      </c>
      <c r="F89" s="128">
        <v>24</v>
      </c>
      <c r="G89" s="128">
        <v>332</v>
      </c>
      <c r="H89" s="128">
        <v>69</v>
      </c>
      <c r="I89" s="128">
        <v>32</v>
      </c>
      <c r="J89" s="128">
        <v>25</v>
      </c>
      <c r="K89" s="128">
        <v>16</v>
      </c>
    </row>
    <row r="90" spans="1:11">
      <c r="A90" s="127" t="s">
        <v>1517</v>
      </c>
      <c r="B90" s="128">
        <v>352</v>
      </c>
      <c r="C90" s="128">
        <v>47</v>
      </c>
      <c r="D90" s="128">
        <v>25</v>
      </c>
      <c r="E90" s="128">
        <v>21</v>
      </c>
      <c r="F90" s="128">
        <v>9</v>
      </c>
      <c r="G90" s="128">
        <v>346</v>
      </c>
      <c r="H90" s="128">
        <v>55</v>
      </c>
      <c r="I90" s="128">
        <v>23</v>
      </c>
      <c r="J90" s="128">
        <v>16</v>
      </c>
      <c r="K90" s="128">
        <v>4</v>
      </c>
    </row>
    <row r="91" spans="1:11">
      <c r="A91" s="127" t="s">
        <v>1518</v>
      </c>
      <c r="B91" s="128">
        <v>3528</v>
      </c>
      <c r="C91" s="128">
        <v>549</v>
      </c>
      <c r="D91" s="128">
        <v>328</v>
      </c>
      <c r="E91" s="128">
        <v>221</v>
      </c>
      <c r="F91" s="128">
        <v>144</v>
      </c>
      <c r="G91" s="128">
        <v>3587</v>
      </c>
      <c r="H91" s="128">
        <v>538</v>
      </c>
      <c r="I91" s="128">
        <v>332</v>
      </c>
      <c r="J91" s="128">
        <v>351</v>
      </c>
      <c r="K91" s="128">
        <v>191</v>
      </c>
    </row>
    <row r="92" spans="1:11">
      <c r="A92" s="127" t="s">
        <v>1519</v>
      </c>
      <c r="B92" s="128">
        <v>274</v>
      </c>
      <c r="C92" s="128">
        <v>56</v>
      </c>
      <c r="D92" s="128">
        <v>17</v>
      </c>
      <c r="E92" s="128">
        <v>11</v>
      </c>
      <c r="F92" s="128">
        <v>19</v>
      </c>
      <c r="G92" s="128">
        <v>304</v>
      </c>
      <c r="H92" s="128">
        <v>65</v>
      </c>
      <c r="I92" s="128">
        <v>27</v>
      </c>
      <c r="J92" s="128">
        <v>19</v>
      </c>
      <c r="K92" s="128">
        <v>22</v>
      </c>
    </row>
    <row r="93" spans="1:11">
      <c r="A93" s="127" t="s">
        <v>1520</v>
      </c>
      <c r="B93" s="128">
        <v>235</v>
      </c>
      <c r="C93" s="128">
        <v>54</v>
      </c>
      <c r="D93" s="128">
        <v>25</v>
      </c>
      <c r="E93" s="128">
        <v>19</v>
      </c>
      <c r="F93" s="128">
        <v>8</v>
      </c>
      <c r="G93" s="128">
        <v>254</v>
      </c>
      <c r="H93" s="128">
        <v>49</v>
      </c>
      <c r="I93" s="128">
        <v>17</v>
      </c>
      <c r="J93" s="128">
        <v>21</v>
      </c>
      <c r="K93" s="128">
        <v>11</v>
      </c>
    </row>
    <row r="94" spans="1:11">
      <c r="A94" s="127" t="s">
        <v>1521</v>
      </c>
      <c r="B94" s="128">
        <v>776</v>
      </c>
      <c r="C94" s="128">
        <v>164</v>
      </c>
      <c r="D94" s="128">
        <v>79</v>
      </c>
      <c r="E94" s="128">
        <v>47</v>
      </c>
      <c r="F94" s="128">
        <v>28</v>
      </c>
      <c r="G94" s="128">
        <v>816</v>
      </c>
      <c r="H94" s="128">
        <v>190</v>
      </c>
      <c r="I94" s="128">
        <v>64</v>
      </c>
      <c r="J94" s="128">
        <v>47</v>
      </c>
      <c r="K94" s="128">
        <v>53</v>
      </c>
    </row>
    <row r="95" spans="1:11">
      <c r="A95" s="127" t="s">
        <v>1522</v>
      </c>
      <c r="B95" s="128">
        <v>388</v>
      </c>
      <c r="C95" s="128">
        <v>61</v>
      </c>
      <c r="D95" s="128">
        <v>25</v>
      </c>
      <c r="E95" s="128">
        <v>19</v>
      </c>
      <c r="F95" s="128">
        <v>5</v>
      </c>
      <c r="G95" s="128">
        <v>417</v>
      </c>
      <c r="H95" s="128">
        <v>82</v>
      </c>
      <c r="I95" s="128">
        <v>27</v>
      </c>
      <c r="J95" s="128">
        <v>17</v>
      </c>
      <c r="K95" s="128">
        <v>4</v>
      </c>
    </row>
    <row r="96" spans="1:11">
      <c r="A96" s="127" t="s">
        <v>1523</v>
      </c>
      <c r="B96" s="128">
        <v>918</v>
      </c>
      <c r="C96" s="128">
        <v>131</v>
      </c>
      <c r="D96" s="128">
        <v>88</v>
      </c>
      <c r="E96" s="128">
        <v>68</v>
      </c>
      <c r="F96" s="128">
        <v>24</v>
      </c>
      <c r="G96" s="128">
        <v>857</v>
      </c>
      <c r="H96" s="128">
        <v>135</v>
      </c>
      <c r="I96" s="128">
        <v>72</v>
      </c>
      <c r="J96" s="128">
        <v>65</v>
      </c>
      <c r="K96" s="128">
        <v>21</v>
      </c>
    </row>
    <row r="97" spans="1:11">
      <c r="A97" s="127" t="s">
        <v>1524</v>
      </c>
      <c r="B97" s="128">
        <v>676</v>
      </c>
      <c r="C97" s="128">
        <v>116</v>
      </c>
      <c r="D97" s="128">
        <v>53</v>
      </c>
      <c r="E97" s="128">
        <v>33</v>
      </c>
      <c r="F97" s="128">
        <v>31</v>
      </c>
      <c r="G97" s="128">
        <v>687</v>
      </c>
      <c r="H97" s="128">
        <v>115</v>
      </c>
      <c r="I97" s="128">
        <v>52</v>
      </c>
      <c r="J97" s="128">
        <v>33</v>
      </c>
      <c r="K97" s="128">
        <v>27</v>
      </c>
    </row>
    <row r="98" spans="1:11">
      <c r="A98" s="127" t="s">
        <v>1525</v>
      </c>
      <c r="B98" s="128">
        <v>715</v>
      </c>
      <c r="C98" s="128">
        <v>150</v>
      </c>
      <c r="D98" s="128">
        <v>85</v>
      </c>
      <c r="E98" s="128">
        <v>47</v>
      </c>
      <c r="F98" s="128">
        <v>32</v>
      </c>
      <c r="G98" s="128">
        <v>733</v>
      </c>
      <c r="H98" s="128">
        <v>149</v>
      </c>
      <c r="I98" s="128">
        <v>91</v>
      </c>
      <c r="J98" s="128">
        <v>50</v>
      </c>
      <c r="K98" s="128">
        <v>38</v>
      </c>
    </row>
    <row r="99" spans="1:11">
      <c r="A99" s="127" t="s">
        <v>1526</v>
      </c>
      <c r="B99" s="128">
        <v>659</v>
      </c>
      <c r="C99" s="128">
        <v>97</v>
      </c>
      <c r="D99" s="128">
        <v>48</v>
      </c>
      <c r="E99" s="128">
        <v>32</v>
      </c>
      <c r="F99" s="128">
        <v>22</v>
      </c>
      <c r="G99" s="128">
        <v>597</v>
      </c>
      <c r="H99" s="128">
        <v>96</v>
      </c>
      <c r="I99" s="128">
        <v>46</v>
      </c>
      <c r="J99" s="128">
        <v>39</v>
      </c>
      <c r="K99" s="128">
        <v>22</v>
      </c>
    </row>
    <row r="100" spans="1:11">
      <c r="A100" s="127" t="s">
        <v>1527</v>
      </c>
      <c r="B100" s="128">
        <v>637</v>
      </c>
      <c r="C100" s="128">
        <v>105</v>
      </c>
      <c r="D100" s="128">
        <v>48</v>
      </c>
      <c r="E100" s="128">
        <v>68</v>
      </c>
      <c r="F100" s="128">
        <v>30</v>
      </c>
      <c r="G100" s="128">
        <v>631</v>
      </c>
      <c r="H100" s="128">
        <v>99</v>
      </c>
      <c r="I100" s="128">
        <v>49</v>
      </c>
      <c r="J100" s="128">
        <v>61</v>
      </c>
      <c r="K100" s="128">
        <v>41</v>
      </c>
    </row>
    <row r="101" spans="1:11">
      <c r="A101" s="127" t="s">
        <v>1528</v>
      </c>
      <c r="B101" s="128">
        <v>347</v>
      </c>
      <c r="C101" s="128">
        <v>56</v>
      </c>
      <c r="D101" s="128">
        <v>28</v>
      </c>
      <c r="E101" s="128">
        <v>25</v>
      </c>
      <c r="F101" s="128">
        <v>11</v>
      </c>
      <c r="G101" s="128">
        <v>352</v>
      </c>
      <c r="H101" s="128">
        <v>53</v>
      </c>
      <c r="I101" s="128">
        <v>35</v>
      </c>
      <c r="J101" s="128">
        <v>21</v>
      </c>
      <c r="K101" s="128">
        <v>13</v>
      </c>
    </row>
    <row r="102" spans="1:11">
      <c r="A102" s="127" t="s">
        <v>1529</v>
      </c>
      <c r="B102" s="128">
        <v>496</v>
      </c>
      <c r="C102" s="128">
        <v>101</v>
      </c>
      <c r="D102" s="128">
        <v>38</v>
      </c>
      <c r="E102" s="128">
        <v>34</v>
      </c>
      <c r="F102" s="128">
        <v>7</v>
      </c>
      <c r="G102" s="128">
        <v>460</v>
      </c>
      <c r="H102" s="128">
        <v>100</v>
      </c>
      <c r="I102" s="128">
        <v>40</v>
      </c>
      <c r="J102" s="128">
        <v>35</v>
      </c>
      <c r="K102" s="128">
        <v>19</v>
      </c>
    </row>
    <row r="103" spans="1:11">
      <c r="A103" s="127"/>
      <c r="B103" s="128">
        <v>1499</v>
      </c>
      <c r="C103" s="128">
        <v>238</v>
      </c>
      <c r="D103" s="128">
        <v>130</v>
      </c>
      <c r="E103" s="128">
        <v>64</v>
      </c>
      <c r="F103" s="128">
        <v>39</v>
      </c>
      <c r="G103" s="128">
        <v>1522</v>
      </c>
      <c r="H103" s="128">
        <v>261</v>
      </c>
      <c r="I103" s="128">
        <v>144</v>
      </c>
      <c r="J103" s="128">
        <v>86</v>
      </c>
      <c r="K103" s="128">
        <v>39</v>
      </c>
    </row>
    <row r="104" spans="1:11">
      <c r="A104" s="127" t="s">
        <v>1306</v>
      </c>
      <c r="B104" s="128">
        <v>69</v>
      </c>
      <c r="C104" s="128">
        <v>14</v>
      </c>
      <c r="D104" s="128">
        <v>9</v>
      </c>
      <c r="E104" s="128">
        <v>0</v>
      </c>
      <c r="F104" s="128">
        <v>3</v>
      </c>
      <c r="G104" s="128">
        <v>57</v>
      </c>
      <c r="H104" s="128">
        <v>12</v>
      </c>
      <c r="I104" s="128">
        <v>8</v>
      </c>
      <c r="J104" s="128">
        <v>2</v>
      </c>
      <c r="K104" s="128">
        <v>7</v>
      </c>
    </row>
    <row r="105" spans="1:11">
      <c r="A105" s="127" t="s">
        <v>1314</v>
      </c>
      <c r="B105" s="128">
        <v>127</v>
      </c>
      <c r="C105" s="128">
        <v>21</v>
      </c>
      <c r="D105" s="128">
        <v>8</v>
      </c>
      <c r="E105" s="128">
        <v>3</v>
      </c>
      <c r="F105" s="128">
        <v>10</v>
      </c>
      <c r="G105" s="128">
        <v>146</v>
      </c>
      <c r="H105" s="128">
        <v>26</v>
      </c>
      <c r="I105" s="128">
        <v>16</v>
      </c>
      <c r="J105" s="128">
        <v>12</v>
      </c>
      <c r="K105" s="128">
        <v>10</v>
      </c>
    </row>
    <row r="106" spans="1:11">
      <c r="A106" s="127" t="s">
        <v>1317</v>
      </c>
      <c r="B106" s="128">
        <v>55</v>
      </c>
      <c r="C106" s="128">
        <v>10</v>
      </c>
      <c r="D106" s="128">
        <v>6</v>
      </c>
      <c r="E106" s="128">
        <v>3</v>
      </c>
      <c r="F106" s="128">
        <v>1</v>
      </c>
      <c r="G106" s="128">
        <v>51</v>
      </c>
      <c r="H106" s="128">
        <v>11</v>
      </c>
      <c r="I106" s="128">
        <v>3</v>
      </c>
      <c r="J106" s="128">
        <v>2</v>
      </c>
      <c r="K106" s="128">
        <v>2</v>
      </c>
    </row>
    <row r="107" spans="1:11">
      <c r="A107" s="127" t="s">
        <v>1295</v>
      </c>
      <c r="B107" s="128">
        <v>145</v>
      </c>
      <c r="C107" s="128">
        <v>20</v>
      </c>
      <c r="D107" s="128">
        <v>10</v>
      </c>
      <c r="E107" s="128">
        <v>11</v>
      </c>
      <c r="F107" s="128">
        <v>2</v>
      </c>
      <c r="G107" s="128">
        <v>152</v>
      </c>
      <c r="H107" s="128">
        <v>32</v>
      </c>
      <c r="I107" s="128">
        <v>14</v>
      </c>
      <c r="J107" s="128">
        <v>9</v>
      </c>
      <c r="K107" s="128">
        <v>7</v>
      </c>
    </row>
    <row r="108" spans="1:11">
      <c r="A108" s="127" t="s">
        <v>1322</v>
      </c>
      <c r="B108" s="128">
        <v>53</v>
      </c>
      <c r="C108" s="128">
        <v>16</v>
      </c>
      <c r="D108" s="128">
        <v>9</v>
      </c>
      <c r="E108" s="128">
        <v>1</v>
      </c>
      <c r="F108" s="128">
        <v>2</v>
      </c>
      <c r="G108" s="128">
        <v>55</v>
      </c>
      <c r="H108" s="128">
        <v>5</v>
      </c>
      <c r="I108" s="128">
        <v>8</v>
      </c>
      <c r="J108" s="128">
        <v>2</v>
      </c>
      <c r="K108" s="128">
        <v>4</v>
      </c>
    </row>
    <row r="109" spans="1:11">
      <c r="A109" s="127" t="s">
        <v>1323</v>
      </c>
      <c r="B109" s="128">
        <v>69</v>
      </c>
      <c r="C109" s="128">
        <v>9</v>
      </c>
      <c r="D109" s="128">
        <v>9</v>
      </c>
      <c r="E109" s="128">
        <v>3</v>
      </c>
      <c r="F109" s="128">
        <v>6</v>
      </c>
      <c r="G109" s="128">
        <v>59</v>
      </c>
      <c r="H109" s="128">
        <v>11</v>
      </c>
      <c r="I109" s="128">
        <v>7</v>
      </c>
      <c r="J109" s="128">
        <v>3</v>
      </c>
      <c r="K109" s="128">
        <v>4</v>
      </c>
    </row>
    <row r="110" spans="1:11">
      <c r="A110" s="127" t="s">
        <v>1319</v>
      </c>
      <c r="B110" s="128">
        <v>13</v>
      </c>
      <c r="C110" s="128">
        <v>3</v>
      </c>
      <c r="D110" s="128">
        <v>1</v>
      </c>
      <c r="E110" s="128">
        <v>0</v>
      </c>
      <c r="F110" s="128">
        <v>0</v>
      </c>
      <c r="G110" s="128">
        <v>5</v>
      </c>
      <c r="H110" s="128">
        <v>2</v>
      </c>
      <c r="I110" s="128">
        <v>1</v>
      </c>
      <c r="J110" s="128">
        <v>0</v>
      </c>
      <c r="K110" s="128">
        <v>0</v>
      </c>
    </row>
    <row r="111" spans="1:11">
      <c r="A111" s="127" t="s">
        <v>1321</v>
      </c>
      <c r="B111" s="128">
        <v>118</v>
      </c>
      <c r="C111" s="128">
        <v>18</v>
      </c>
      <c r="D111" s="128">
        <v>8</v>
      </c>
      <c r="E111" s="128">
        <v>9</v>
      </c>
      <c r="F111" s="128">
        <v>3</v>
      </c>
      <c r="G111" s="128">
        <v>123</v>
      </c>
      <c r="H111" s="128">
        <v>13</v>
      </c>
      <c r="I111" s="128">
        <v>11</v>
      </c>
      <c r="J111" s="128">
        <v>11</v>
      </c>
      <c r="K111" s="128">
        <v>6</v>
      </c>
    </row>
    <row r="112" spans="1:11">
      <c r="A112" s="127" t="s">
        <v>1307</v>
      </c>
      <c r="B112" s="128">
        <v>153</v>
      </c>
      <c r="C112" s="128">
        <v>16</v>
      </c>
      <c r="D112" s="128">
        <v>8</v>
      </c>
      <c r="E112" s="128">
        <v>8</v>
      </c>
      <c r="F112" s="128">
        <v>4</v>
      </c>
      <c r="G112" s="128">
        <v>159</v>
      </c>
      <c r="H112" s="128">
        <v>36</v>
      </c>
      <c r="I112" s="128">
        <v>11</v>
      </c>
      <c r="J112" s="128">
        <v>3</v>
      </c>
      <c r="K112" s="128">
        <v>3</v>
      </c>
    </row>
    <row r="113" spans="1:11">
      <c r="A113" s="127" t="s">
        <v>1315</v>
      </c>
      <c r="B113" s="128">
        <v>109</v>
      </c>
      <c r="C113" s="128">
        <v>20</v>
      </c>
      <c r="D113" s="128">
        <v>15</v>
      </c>
      <c r="E113" s="128">
        <v>5</v>
      </c>
      <c r="F113" s="128">
        <v>5</v>
      </c>
      <c r="G113" s="128">
        <v>103</v>
      </c>
      <c r="H113" s="128">
        <v>25</v>
      </c>
      <c r="I113" s="128">
        <v>9</v>
      </c>
      <c r="J113" s="128">
        <v>5</v>
      </c>
      <c r="K113" s="128">
        <v>4</v>
      </c>
    </row>
    <row r="114" spans="1:11">
      <c r="A114" s="127" t="s">
        <v>1298</v>
      </c>
      <c r="B114" s="128">
        <v>81</v>
      </c>
      <c r="C114" s="128">
        <v>18</v>
      </c>
      <c r="D114" s="128">
        <v>7</v>
      </c>
      <c r="E114" s="128">
        <v>3</v>
      </c>
      <c r="F114" s="128">
        <v>4</v>
      </c>
      <c r="G114" s="128">
        <v>81</v>
      </c>
      <c r="H114" s="128">
        <v>20</v>
      </c>
      <c r="I114" s="128">
        <v>9</v>
      </c>
      <c r="J114" s="128">
        <v>6</v>
      </c>
      <c r="K114" s="128">
        <v>5</v>
      </c>
    </row>
    <row r="115" spans="1:11">
      <c r="A115" s="127" t="s">
        <v>1311</v>
      </c>
      <c r="B115" s="128">
        <v>153</v>
      </c>
      <c r="C115" s="128">
        <v>33</v>
      </c>
      <c r="D115" s="128">
        <v>18</v>
      </c>
      <c r="E115" s="128">
        <v>11</v>
      </c>
      <c r="F115" s="128">
        <v>7</v>
      </c>
      <c r="G115" s="128">
        <v>167</v>
      </c>
      <c r="H115" s="128">
        <v>34</v>
      </c>
      <c r="I115" s="128">
        <v>8</v>
      </c>
      <c r="J115" s="128">
        <v>16</v>
      </c>
      <c r="K115" s="128">
        <v>10</v>
      </c>
    </row>
    <row r="116" spans="1:11">
      <c r="A116" s="127" t="s">
        <v>1296</v>
      </c>
      <c r="B116" s="128">
        <v>470</v>
      </c>
      <c r="C116" s="128">
        <v>88</v>
      </c>
      <c r="D116" s="128">
        <v>39</v>
      </c>
      <c r="E116" s="128">
        <v>36</v>
      </c>
      <c r="F116" s="128">
        <v>19</v>
      </c>
      <c r="G116" s="128">
        <v>483</v>
      </c>
      <c r="H116" s="128">
        <v>80</v>
      </c>
      <c r="I116" s="128">
        <v>57</v>
      </c>
      <c r="J116" s="128">
        <v>56</v>
      </c>
      <c r="K116" s="128">
        <v>26</v>
      </c>
    </row>
    <row r="117" spans="1:11">
      <c r="A117" s="127" t="s">
        <v>1309</v>
      </c>
      <c r="B117" s="128">
        <v>179</v>
      </c>
      <c r="C117" s="128">
        <v>38</v>
      </c>
      <c r="D117" s="128">
        <v>21</v>
      </c>
      <c r="E117" s="128">
        <v>8</v>
      </c>
      <c r="F117" s="128">
        <v>4</v>
      </c>
      <c r="G117" s="128">
        <v>174</v>
      </c>
      <c r="H117" s="128">
        <v>46</v>
      </c>
      <c r="I117" s="128">
        <v>13</v>
      </c>
      <c r="J117" s="128">
        <v>9</v>
      </c>
      <c r="K117" s="128">
        <v>7</v>
      </c>
    </row>
    <row r="118" spans="1:11">
      <c r="A118" s="127" t="s">
        <v>1297</v>
      </c>
      <c r="B118" s="128">
        <v>282</v>
      </c>
      <c r="C118" s="128">
        <v>56</v>
      </c>
      <c r="D118" s="128">
        <v>24</v>
      </c>
      <c r="E118" s="128">
        <v>13</v>
      </c>
      <c r="F118" s="128">
        <v>11</v>
      </c>
      <c r="G118" s="128">
        <v>320</v>
      </c>
      <c r="H118" s="128">
        <v>44</v>
      </c>
      <c r="I118" s="128">
        <v>26</v>
      </c>
      <c r="J118" s="128">
        <v>29</v>
      </c>
      <c r="K118" s="128">
        <v>10</v>
      </c>
    </row>
    <row r="119" spans="1:11">
      <c r="A119" s="127" t="s">
        <v>1301</v>
      </c>
      <c r="B119" s="128">
        <v>291</v>
      </c>
      <c r="C119" s="128">
        <v>47</v>
      </c>
      <c r="D119" s="128">
        <v>21</v>
      </c>
      <c r="E119" s="128">
        <v>24</v>
      </c>
      <c r="F119" s="128">
        <v>14</v>
      </c>
      <c r="G119" s="128">
        <v>312</v>
      </c>
      <c r="H119" s="128">
        <v>54</v>
      </c>
      <c r="I119" s="128">
        <v>19</v>
      </c>
      <c r="J119" s="128">
        <v>21</v>
      </c>
      <c r="K119" s="128">
        <v>27</v>
      </c>
    </row>
    <row r="120" spans="1:11">
      <c r="A120" s="127" t="s">
        <v>1303</v>
      </c>
      <c r="B120" s="128">
        <v>114</v>
      </c>
      <c r="C120" s="128">
        <v>28</v>
      </c>
      <c r="D120" s="128">
        <v>16</v>
      </c>
      <c r="E120" s="128">
        <v>6</v>
      </c>
      <c r="F120" s="128">
        <v>2</v>
      </c>
      <c r="G120" s="128">
        <v>124</v>
      </c>
      <c r="H120" s="128">
        <v>27</v>
      </c>
      <c r="I120" s="128">
        <v>11</v>
      </c>
      <c r="J120" s="128">
        <v>4</v>
      </c>
      <c r="K120" s="128">
        <v>9</v>
      </c>
    </row>
    <row r="121" spans="1:11">
      <c r="A121" s="127" t="s">
        <v>1300</v>
      </c>
      <c r="B121" s="128">
        <v>77</v>
      </c>
      <c r="C121" s="128">
        <v>26</v>
      </c>
      <c r="D121" s="128">
        <v>11</v>
      </c>
      <c r="E121" s="128">
        <v>5</v>
      </c>
      <c r="F121" s="128">
        <v>4</v>
      </c>
      <c r="G121" s="128">
        <v>91</v>
      </c>
      <c r="H121" s="128">
        <v>20</v>
      </c>
      <c r="I121" s="128">
        <v>9</v>
      </c>
      <c r="J121" s="128">
        <v>3</v>
      </c>
      <c r="K121" s="128">
        <v>5</v>
      </c>
    </row>
    <row r="122" spans="1:11">
      <c r="A122" s="127" t="s">
        <v>1318</v>
      </c>
      <c r="B122" s="128">
        <v>167</v>
      </c>
      <c r="C122" s="128">
        <v>24</v>
      </c>
      <c r="D122" s="128">
        <v>14</v>
      </c>
      <c r="E122" s="128">
        <v>4</v>
      </c>
      <c r="F122" s="128">
        <v>8</v>
      </c>
      <c r="G122" s="128">
        <v>175</v>
      </c>
      <c r="H122" s="128">
        <v>36</v>
      </c>
      <c r="I122" s="128">
        <v>18</v>
      </c>
      <c r="J122" s="128">
        <v>12</v>
      </c>
      <c r="K122" s="128">
        <v>12</v>
      </c>
    </row>
    <row r="123" spans="1:11">
      <c r="A123" s="127" t="s">
        <v>1302</v>
      </c>
      <c r="B123" s="128">
        <v>90</v>
      </c>
      <c r="C123" s="128">
        <v>21</v>
      </c>
      <c r="D123" s="128">
        <v>10</v>
      </c>
      <c r="E123" s="128">
        <v>6</v>
      </c>
      <c r="F123" s="128">
        <v>3</v>
      </c>
      <c r="G123" s="128">
        <v>96</v>
      </c>
      <c r="H123" s="128">
        <v>29</v>
      </c>
      <c r="I123" s="128">
        <v>9</v>
      </c>
      <c r="J123" s="128">
        <v>9</v>
      </c>
      <c r="K123" s="128">
        <v>5</v>
      </c>
    </row>
    <row r="124" spans="1:11">
      <c r="A124" s="127" t="s">
        <v>1312</v>
      </c>
      <c r="B124" s="128">
        <v>83</v>
      </c>
      <c r="C124" s="128">
        <v>19</v>
      </c>
      <c r="D124" s="128">
        <v>7</v>
      </c>
      <c r="E124" s="128">
        <v>5</v>
      </c>
      <c r="F124" s="128">
        <v>1</v>
      </c>
      <c r="G124" s="128">
        <v>77</v>
      </c>
      <c r="H124" s="128">
        <v>16</v>
      </c>
      <c r="I124" s="128">
        <v>9</v>
      </c>
      <c r="J124" s="128">
        <v>6</v>
      </c>
      <c r="K124" s="128">
        <v>1</v>
      </c>
    </row>
    <row r="125" spans="1:11">
      <c r="A125" s="127" t="s">
        <v>1316</v>
      </c>
      <c r="B125" s="128">
        <v>84</v>
      </c>
      <c r="C125" s="128">
        <v>24</v>
      </c>
      <c r="D125" s="128">
        <v>5</v>
      </c>
      <c r="E125" s="128">
        <v>5</v>
      </c>
      <c r="F125" s="128">
        <v>6</v>
      </c>
      <c r="G125" s="128">
        <v>105</v>
      </c>
      <c r="H125" s="128">
        <v>23</v>
      </c>
      <c r="I125" s="128">
        <v>7</v>
      </c>
      <c r="J125" s="128">
        <v>6</v>
      </c>
      <c r="K125" s="128">
        <v>7</v>
      </c>
    </row>
    <row r="126" spans="1:11">
      <c r="A126" s="127" t="s">
        <v>1294</v>
      </c>
      <c r="B126" s="128">
        <v>115</v>
      </c>
      <c r="C126" s="128">
        <v>13</v>
      </c>
      <c r="D126" s="128">
        <v>12</v>
      </c>
      <c r="E126" s="128">
        <v>2</v>
      </c>
      <c r="F126" s="128">
        <v>12</v>
      </c>
      <c r="G126" s="128">
        <v>105</v>
      </c>
      <c r="H126" s="128">
        <v>13</v>
      </c>
      <c r="I126" s="128">
        <v>20</v>
      </c>
      <c r="J126" s="128">
        <v>8</v>
      </c>
      <c r="K126" s="128">
        <v>17</v>
      </c>
    </row>
    <row r="127" spans="1:11">
      <c r="A127" s="127" t="s">
        <v>1305</v>
      </c>
      <c r="B127" s="128">
        <v>200</v>
      </c>
      <c r="C127" s="128">
        <v>35</v>
      </c>
      <c r="D127" s="128">
        <v>12</v>
      </c>
      <c r="E127" s="128">
        <v>11</v>
      </c>
      <c r="F127" s="128">
        <v>1</v>
      </c>
      <c r="G127" s="128">
        <v>226</v>
      </c>
      <c r="H127" s="128">
        <v>39</v>
      </c>
      <c r="I127" s="128">
        <v>12</v>
      </c>
      <c r="J127" s="128">
        <v>13</v>
      </c>
      <c r="K127" s="128">
        <v>1</v>
      </c>
    </row>
    <row r="128" spans="1:11">
      <c r="A128" s="127" t="s">
        <v>1726</v>
      </c>
      <c r="B128" s="128">
        <v>23</v>
      </c>
      <c r="C128" s="128">
        <v>6</v>
      </c>
      <c r="D128" s="128">
        <v>3</v>
      </c>
      <c r="E128" s="128">
        <v>1</v>
      </c>
      <c r="F128" s="128">
        <v>0</v>
      </c>
      <c r="G128" s="128">
        <v>22</v>
      </c>
      <c r="H128" s="128">
        <v>5</v>
      </c>
      <c r="I128" s="128">
        <v>2</v>
      </c>
      <c r="J128" s="128">
        <v>1</v>
      </c>
      <c r="K128" s="128">
        <v>0</v>
      </c>
    </row>
    <row r="129" spans="1:11">
      <c r="A129" s="127" t="s">
        <v>1325</v>
      </c>
      <c r="B129" s="128">
        <v>1881</v>
      </c>
      <c r="C129" s="128">
        <v>261</v>
      </c>
      <c r="D129" s="128">
        <v>171</v>
      </c>
      <c r="E129" s="128">
        <v>134</v>
      </c>
      <c r="F129" s="128">
        <v>72</v>
      </c>
      <c r="G129" s="128">
        <v>1910</v>
      </c>
      <c r="H129" s="128">
        <v>265</v>
      </c>
      <c r="I129" s="128">
        <v>150</v>
      </c>
      <c r="J129" s="128">
        <v>207</v>
      </c>
      <c r="K129" s="128">
        <v>92</v>
      </c>
    </row>
    <row r="130" spans="1:11">
      <c r="A130" s="127" t="s">
        <v>1336</v>
      </c>
      <c r="B130" s="128">
        <v>135</v>
      </c>
      <c r="C130" s="128">
        <v>21</v>
      </c>
      <c r="D130" s="128">
        <v>15</v>
      </c>
      <c r="E130" s="128">
        <v>4</v>
      </c>
      <c r="F130" s="128">
        <v>12</v>
      </c>
      <c r="G130" s="128">
        <v>130</v>
      </c>
      <c r="H130" s="128">
        <v>25</v>
      </c>
      <c r="I130" s="128">
        <v>11</v>
      </c>
      <c r="J130" s="128">
        <v>7</v>
      </c>
      <c r="K130" s="128">
        <v>5</v>
      </c>
    </row>
    <row r="131" spans="1:11">
      <c r="A131" s="127" t="s">
        <v>1348</v>
      </c>
      <c r="B131" s="128">
        <v>181</v>
      </c>
      <c r="C131" s="128">
        <v>33</v>
      </c>
      <c r="D131" s="128">
        <v>19</v>
      </c>
      <c r="E131" s="128">
        <v>14</v>
      </c>
      <c r="F131" s="128">
        <v>13</v>
      </c>
      <c r="G131" s="128">
        <v>181</v>
      </c>
      <c r="H131" s="128">
        <v>37</v>
      </c>
      <c r="I131" s="128">
        <v>22</v>
      </c>
      <c r="J131" s="128">
        <v>15</v>
      </c>
      <c r="K131" s="128">
        <v>12</v>
      </c>
    </row>
    <row r="132" spans="1:11">
      <c r="A132" s="127" t="s">
        <v>1347</v>
      </c>
      <c r="B132" s="128">
        <v>123</v>
      </c>
      <c r="C132" s="128">
        <v>26</v>
      </c>
      <c r="D132" s="128">
        <v>9</v>
      </c>
      <c r="E132" s="128">
        <v>6</v>
      </c>
      <c r="F132" s="128">
        <v>11</v>
      </c>
      <c r="G132" s="128">
        <v>123</v>
      </c>
      <c r="H132" s="128">
        <v>24</v>
      </c>
      <c r="I132" s="128">
        <v>11</v>
      </c>
      <c r="J132" s="128">
        <v>1</v>
      </c>
      <c r="K132" s="128">
        <v>10</v>
      </c>
    </row>
    <row r="133" spans="1:11">
      <c r="A133" s="127" t="s">
        <v>1349</v>
      </c>
      <c r="B133" s="128">
        <v>46</v>
      </c>
      <c r="C133" s="128">
        <v>15</v>
      </c>
      <c r="D133" s="128">
        <v>8</v>
      </c>
      <c r="E133" s="128">
        <v>1</v>
      </c>
      <c r="F133" s="128">
        <v>6</v>
      </c>
      <c r="G133" s="128">
        <v>61</v>
      </c>
      <c r="H133" s="128">
        <v>14</v>
      </c>
      <c r="I133" s="128">
        <v>7</v>
      </c>
      <c r="J133" s="128">
        <v>6</v>
      </c>
      <c r="K133" s="128">
        <v>2</v>
      </c>
    </row>
    <row r="134" spans="1:11">
      <c r="A134" s="127" t="s">
        <v>1342</v>
      </c>
      <c r="B134" s="128">
        <v>67</v>
      </c>
      <c r="C134" s="128">
        <v>8</v>
      </c>
      <c r="D134" s="128">
        <v>7</v>
      </c>
      <c r="E134" s="128">
        <v>1</v>
      </c>
      <c r="F134" s="128">
        <v>4</v>
      </c>
      <c r="G134" s="128">
        <v>61</v>
      </c>
      <c r="H134" s="128">
        <v>15</v>
      </c>
      <c r="I134" s="128">
        <v>7</v>
      </c>
      <c r="J134" s="128">
        <v>2</v>
      </c>
      <c r="K134" s="128">
        <v>2</v>
      </c>
    </row>
    <row r="135" spans="1:11">
      <c r="A135" s="127" t="s">
        <v>1326</v>
      </c>
      <c r="B135" s="128">
        <v>143</v>
      </c>
      <c r="C135" s="128">
        <v>26</v>
      </c>
      <c r="D135" s="128">
        <v>13</v>
      </c>
      <c r="E135" s="128">
        <v>5</v>
      </c>
      <c r="F135" s="128">
        <v>6</v>
      </c>
      <c r="G135" s="128">
        <v>151</v>
      </c>
      <c r="H135" s="128">
        <v>20</v>
      </c>
      <c r="I135" s="128">
        <v>22</v>
      </c>
      <c r="J135" s="128">
        <v>7</v>
      </c>
      <c r="K135" s="128">
        <v>3</v>
      </c>
    </row>
    <row r="136" spans="1:11">
      <c r="A136" s="127" t="s">
        <v>1346</v>
      </c>
      <c r="B136" s="128">
        <v>152</v>
      </c>
      <c r="C136" s="128">
        <v>22</v>
      </c>
      <c r="D136" s="128">
        <v>17</v>
      </c>
      <c r="E136" s="128">
        <v>7</v>
      </c>
      <c r="F136" s="128">
        <v>2</v>
      </c>
      <c r="G136" s="128">
        <v>144</v>
      </c>
      <c r="H136" s="128">
        <v>29</v>
      </c>
      <c r="I136" s="128">
        <v>7</v>
      </c>
      <c r="J136" s="128">
        <v>8</v>
      </c>
      <c r="K136" s="128">
        <v>4</v>
      </c>
    </row>
    <row r="137" spans="1:11">
      <c r="A137" s="127" t="s">
        <v>1329</v>
      </c>
      <c r="B137" s="128">
        <v>102</v>
      </c>
      <c r="C137" s="128">
        <v>17</v>
      </c>
      <c r="D137" s="128">
        <v>11</v>
      </c>
      <c r="E137" s="128">
        <v>9</v>
      </c>
      <c r="F137" s="128">
        <v>8</v>
      </c>
      <c r="G137" s="128">
        <v>109</v>
      </c>
      <c r="H137" s="128">
        <v>17</v>
      </c>
      <c r="I137" s="128">
        <v>12</v>
      </c>
      <c r="J137" s="128">
        <v>7</v>
      </c>
      <c r="K137" s="128">
        <v>2</v>
      </c>
    </row>
    <row r="138" spans="1:11">
      <c r="A138" s="127" t="s">
        <v>1328</v>
      </c>
      <c r="B138" s="128">
        <v>30</v>
      </c>
      <c r="C138" s="128">
        <v>2</v>
      </c>
      <c r="D138" s="128">
        <v>2</v>
      </c>
      <c r="E138" s="128">
        <v>1</v>
      </c>
      <c r="F138" s="128">
        <v>2</v>
      </c>
      <c r="G138" s="128">
        <v>33</v>
      </c>
      <c r="H138" s="128">
        <v>4</v>
      </c>
      <c r="I138" s="128">
        <v>4</v>
      </c>
      <c r="J138" s="128">
        <v>3</v>
      </c>
      <c r="K138" s="128">
        <v>0</v>
      </c>
    </row>
    <row r="139" spans="1:11">
      <c r="A139" s="127" t="s">
        <v>1330</v>
      </c>
      <c r="B139" s="128">
        <v>49</v>
      </c>
      <c r="C139" s="128">
        <v>5</v>
      </c>
      <c r="D139" s="128">
        <v>7</v>
      </c>
      <c r="E139" s="128">
        <v>4</v>
      </c>
      <c r="F139" s="128">
        <v>4</v>
      </c>
      <c r="G139" s="128">
        <v>43</v>
      </c>
      <c r="H139" s="128">
        <v>7</v>
      </c>
      <c r="I139" s="128">
        <v>9</v>
      </c>
      <c r="J139" s="128">
        <v>3</v>
      </c>
      <c r="K139" s="128">
        <v>2</v>
      </c>
    </row>
    <row r="140" spans="1:11">
      <c r="A140" s="127" t="s">
        <v>1332</v>
      </c>
      <c r="B140" s="128">
        <v>28</v>
      </c>
      <c r="C140" s="128">
        <v>2</v>
      </c>
      <c r="D140" s="128">
        <v>3</v>
      </c>
      <c r="E140" s="128">
        <v>1</v>
      </c>
      <c r="F140" s="128">
        <v>2</v>
      </c>
      <c r="G140" s="128">
        <v>19</v>
      </c>
      <c r="H140" s="128">
        <v>5</v>
      </c>
      <c r="I140" s="128">
        <v>4</v>
      </c>
      <c r="J140" s="128">
        <v>3</v>
      </c>
      <c r="K140" s="128">
        <v>0</v>
      </c>
    </row>
    <row r="141" spans="1:11">
      <c r="A141" s="127" t="s">
        <v>1338</v>
      </c>
      <c r="B141" s="128">
        <v>136</v>
      </c>
      <c r="C141" s="128">
        <v>29</v>
      </c>
      <c r="D141" s="128">
        <v>8</v>
      </c>
      <c r="E141" s="128">
        <v>8</v>
      </c>
      <c r="F141" s="128">
        <v>4</v>
      </c>
      <c r="G141" s="128">
        <v>158</v>
      </c>
      <c r="H141" s="128">
        <v>26</v>
      </c>
      <c r="I141" s="128">
        <v>11</v>
      </c>
      <c r="J141" s="128">
        <v>14</v>
      </c>
      <c r="K141" s="128">
        <v>7</v>
      </c>
    </row>
    <row r="142" spans="1:11">
      <c r="A142" s="127" t="s">
        <v>1334</v>
      </c>
      <c r="B142" s="128">
        <v>254</v>
      </c>
      <c r="C142" s="128">
        <v>33</v>
      </c>
      <c r="D142" s="128">
        <v>19</v>
      </c>
      <c r="E142" s="128">
        <v>15</v>
      </c>
      <c r="F142" s="128">
        <v>5</v>
      </c>
      <c r="G142" s="128">
        <v>249</v>
      </c>
      <c r="H142" s="128">
        <v>35</v>
      </c>
      <c r="I142" s="128">
        <v>18</v>
      </c>
      <c r="J142" s="128">
        <v>12</v>
      </c>
      <c r="K142" s="128">
        <v>3</v>
      </c>
    </row>
    <row r="143" spans="1:11">
      <c r="A143" s="127" t="s">
        <v>1344</v>
      </c>
      <c r="B143" s="128">
        <v>291</v>
      </c>
      <c r="C143" s="128">
        <v>61</v>
      </c>
      <c r="D143" s="128">
        <v>24</v>
      </c>
      <c r="E143" s="128">
        <v>18</v>
      </c>
      <c r="F143" s="128">
        <v>6</v>
      </c>
      <c r="G143" s="128">
        <v>271</v>
      </c>
      <c r="H143" s="128">
        <v>56</v>
      </c>
      <c r="I143" s="128">
        <v>24</v>
      </c>
      <c r="J143" s="128">
        <v>36</v>
      </c>
      <c r="K143" s="128">
        <v>4</v>
      </c>
    </row>
    <row r="144" spans="1:11">
      <c r="A144" s="127" t="s">
        <v>1331</v>
      </c>
      <c r="B144" s="128">
        <v>74</v>
      </c>
      <c r="C144" s="128">
        <v>13</v>
      </c>
      <c r="D144" s="128">
        <v>5</v>
      </c>
      <c r="E144" s="128">
        <v>2</v>
      </c>
      <c r="F144" s="128">
        <v>4</v>
      </c>
      <c r="G144" s="128">
        <v>79</v>
      </c>
      <c r="H144" s="128">
        <v>15</v>
      </c>
      <c r="I144" s="128">
        <v>10</v>
      </c>
      <c r="J144" s="128">
        <v>8</v>
      </c>
      <c r="K144" s="128">
        <v>4</v>
      </c>
    </row>
    <row r="145" spans="1:11">
      <c r="A145" s="127" t="s">
        <v>1333</v>
      </c>
      <c r="B145" s="128">
        <v>105</v>
      </c>
      <c r="C145" s="128">
        <v>14</v>
      </c>
      <c r="D145" s="128">
        <v>21</v>
      </c>
      <c r="E145" s="128">
        <v>3</v>
      </c>
      <c r="F145" s="128">
        <v>7</v>
      </c>
      <c r="G145" s="128">
        <v>119</v>
      </c>
      <c r="H145" s="128">
        <v>21</v>
      </c>
      <c r="I145" s="128">
        <v>11</v>
      </c>
      <c r="J145" s="128">
        <v>8</v>
      </c>
      <c r="K145" s="128">
        <v>6</v>
      </c>
    </row>
    <row r="146" spans="1:11">
      <c r="A146" s="127" t="s">
        <v>1350</v>
      </c>
      <c r="B146" s="128">
        <v>208</v>
      </c>
      <c r="C146" s="128">
        <v>29</v>
      </c>
      <c r="D146" s="128">
        <v>13</v>
      </c>
      <c r="E146" s="128">
        <v>5</v>
      </c>
      <c r="F146" s="128">
        <v>11</v>
      </c>
      <c r="G146" s="128">
        <v>202</v>
      </c>
      <c r="H146" s="128">
        <v>35</v>
      </c>
      <c r="I146" s="128">
        <v>16</v>
      </c>
      <c r="J146" s="128">
        <v>17</v>
      </c>
      <c r="K146" s="128">
        <v>8</v>
      </c>
    </row>
    <row r="147" spans="1:11">
      <c r="A147" s="127" t="s">
        <v>1341</v>
      </c>
      <c r="B147" s="128">
        <v>92</v>
      </c>
      <c r="C147" s="128">
        <v>12</v>
      </c>
      <c r="D147" s="128">
        <v>10</v>
      </c>
      <c r="E147" s="128">
        <v>3</v>
      </c>
      <c r="F147" s="128">
        <v>5</v>
      </c>
      <c r="G147" s="128">
        <v>74</v>
      </c>
      <c r="H147" s="128">
        <v>18</v>
      </c>
      <c r="I147" s="128">
        <v>16</v>
      </c>
      <c r="J147" s="128">
        <v>3</v>
      </c>
      <c r="K147" s="128">
        <v>4</v>
      </c>
    </row>
    <row r="148" spans="1:11">
      <c r="A148" s="127" t="s">
        <v>1335</v>
      </c>
      <c r="B148" s="128">
        <v>93</v>
      </c>
      <c r="C148" s="128">
        <v>13</v>
      </c>
      <c r="D148" s="128">
        <v>5</v>
      </c>
      <c r="E148" s="128">
        <v>6</v>
      </c>
      <c r="F148" s="128">
        <v>4</v>
      </c>
      <c r="G148" s="128">
        <v>90</v>
      </c>
      <c r="H148" s="128">
        <v>19</v>
      </c>
      <c r="I148" s="128">
        <v>5</v>
      </c>
      <c r="J148" s="128">
        <v>4</v>
      </c>
      <c r="K148" s="128">
        <v>1</v>
      </c>
    </row>
    <row r="149" spans="1:11">
      <c r="A149" s="127" t="s">
        <v>1327</v>
      </c>
      <c r="B149" s="128">
        <v>108</v>
      </c>
      <c r="C149" s="128">
        <v>24</v>
      </c>
      <c r="D149" s="128">
        <v>21</v>
      </c>
      <c r="E149" s="128">
        <v>3</v>
      </c>
      <c r="F149" s="128">
        <v>12</v>
      </c>
      <c r="G149" s="128">
        <v>133</v>
      </c>
      <c r="H149" s="128">
        <v>27</v>
      </c>
      <c r="I149" s="128">
        <v>17</v>
      </c>
      <c r="J149" s="128">
        <v>4</v>
      </c>
      <c r="K149" s="128">
        <v>7</v>
      </c>
    </row>
    <row r="150" spans="1:11">
      <c r="A150" s="127" t="s">
        <v>1343</v>
      </c>
      <c r="B150" s="128">
        <v>165</v>
      </c>
      <c r="C150" s="128">
        <v>26</v>
      </c>
      <c r="D150" s="128">
        <v>22</v>
      </c>
      <c r="E150" s="128">
        <v>10</v>
      </c>
      <c r="F150" s="128">
        <v>4</v>
      </c>
      <c r="G150" s="128">
        <v>178</v>
      </c>
      <c r="H150" s="128">
        <v>32</v>
      </c>
      <c r="I150" s="128">
        <v>26</v>
      </c>
      <c r="J150" s="128">
        <v>12</v>
      </c>
      <c r="K150" s="128">
        <v>6</v>
      </c>
    </row>
    <row r="151" spans="1:11">
      <c r="A151" s="127" t="s">
        <v>1320</v>
      </c>
      <c r="B151" s="128">
        <v>81</v>
      </c>
      <c r="C151" s="128">
        <v>11</v>
      </c>
      <c r="D151" s="128">
        <v>9</v>
      </c>
      <c r="E151" s="128">
        <v>2</v>
      </c>
      <c r="F151" s="128">
        <v>11</v>
      </c>
      <c r="G151" s="128">
        <v>74</v>
      </c>
      <c r="H151" s="128">
        <v>15</v>
      </c>
      <c r="I151" s="128">
        <v>12</v>
      </c>
      <c r="J151" s="128">
        <v>3</v>
      </c>
      <c r="K151" s="128">
        <v>2</v>
      </c>
    </row>
    <row r="152" spans="1:11">
      <c r="A152" s="127" t="s">
        <v>1339</v>
      </c>
      <c r="B152" s="128">
        <v>313</v>
      </c>
      <c r="C152" s="128">
        <v>50</v>
      </c>
      <c r="D152" s="128">
        <v>26</v>
      </c>
      <c r="E152" s="128">
        <v>22</v>
      </c>
      <c r="F152" s="128">
        <v>8</v>
      </c>
      <c r="G152" s="128">
        <v>323</v>
      </c>
      <c r="H152" s="128">
        <v>50</v>
      </c>
      <c r="I152" s="128">
        <v>24</v>
      </c>
      <c r="J152" s="128">
        <v>28</v>
      </c>
      <c r="K152" s="128">
        <v>8</v>
      </c>
    </row>
    <row r="153" spans="1:11">
      <c r="A153" s="127" t="s">
        <v>1727</v>
      </c>
      <c r="B153" s="128">
        <v>91</v>
      </c>
      <c r="C153" s="128">
        <v>17</v>
      </c>
      <c r="D153" s="128">
        <v>5</v>
      </c>
      <c r="E153" s="128">
        <v>0</v>
      </c>
      <c r="F153" s="128">
        <v>5</v>
      </c>
      <c r="G153" s="128">
        <v>102</v>
      </c>
      <c r="H153" s="128">
        <v>23</v>
      </c>
      <c r="I153" s="128">
        <v>5</v>
      </c>
      <c r="J153" s="128">
        <v>7</v>
      </c>
      <c r="K153" s="128">
        <v>3</v>
      </c>
    </row>
    <row r="154" spans="1:11">
      <c r="A154" s="127" t="s">
        <v>1728</v>
      </c>
      <c r="B154" s="128">
        <v>27</v>
      </c>
      <c r="C154" s="128">
        <v>9</v>
      </c>
      <c r="D154" s="128">
        <v>4</v>
      </c>
      <c r="E154" s="128">
        <v>0</v>
      </c>
      <c r="F154" s="128">
        <v>0</v>
      </c>
      <c r="G154" s="128">
        <v>32</v>
      </c>
      <c r="H154" s="128">
        <v>10</v>
      </c>
      <c r="I154" s="128">
        <v>4</v>
      </c>
      <c r="J154" s="128">
        <v>3</v>
      </c>
      <c r="K154" s="128">
        <v>3</v>
      </c>
    </row>
    <row r="155" spans="1:11">
      <c r="A155" s="127" t="s">
        <v>1352</v>
      </c>
      <c r="B155" s="128">
        <v>850</v>
      </c>
      <c r="C155" s="128">
        <v>105</v>
      </c>
      <c r="D155" s="128">
        <v>67</v>
      </c>
      <c r="E155" s="128">
        <v>67</v>
      </c>
      <c r="F155" s="128">
        <v>27</v>
      </c>
      <c r="G155" s="128">
        <v>860</v>
      </c>
      <c r="H155" s="128">
        <v>113</v>
      </c>
      <c r="I155" s="128">
        <v>69</v>
      </c>
      <c r="J155" s="128">
        <v>74</v>
      </c>
      <c r="K155" s="128">
        <v>16</v>
      </c>
    </row>
    <row r="156" spans="1:11">
      <c r="A156" s="127" t="s">
        <v>1353</v>
      </c>
      <c r="B156" s="128">
        <v>58</v>
      </c>
      <c r="C156" s="128">
        <v>17</v>
      </c>
      <c r="D156" s="128">
        <v>3</v>
      </c>
      <c r="E156" s="128">
        <v>3</v>
      </c>
      <c r="F156" s="128">
        <v>5</v>
      </c>
      <c r="G156" s="128">
        <v>54</v>
      </c>
      <c r="H156" s="128">
        <v>13</v>
      </c>
      <c r="I156" s="128">
        <v>8</v>
      </c>
      <c r="J156" s="128">
        <v>4</v>
      </c>
      <c r="K156" s="128">
        <v>8</v>
      </c>
    </row>
    <row r="157" spans="1:11">
      <c r="A157" s="127" t="s">
        <v>1365</v>
      </c>
      <c r="B157" s="128">
        <v>41</v>
      </c>
      <c r="C157" s="128">
        <v>6</v>
      </c>
      <c r="D157" s="128">
        <v>1</v>
      </c>
      <c r="E157" s="128">
        <v>2</v>
      </c>
      <c r="F157" s="128">
        <v>1</v>
      </c>
      <c r="G157" s="128">
        <v>53</v>
      </c>
      <c r="H157" s="128">
        <v>3</v>
      </c>
      <c r="I157" s="128">
        <v>4</v>
      </c>
      <c r="J157" s="128">
        <v>2</v>
      </c>
      <c r="K157" s="128">
        <v>1</v>
      </c>
    </row>
    <row r="158" spans="1:11">
      <c r="A158" s="127" t="s">
        <v>1366</v>
      </c>
      <c r="B158" s="128">
        <v>62</v>
      </c>
      <c r="C158" s="128">
        <v>10</v>
      </c>
      <c r="D158" s="128">
        <v>7</v>
      </c>
      <c r="E158" s="128">
        <v>0</v>
      </c>
      <c r="F158" s="128">
        <v>2</v>
      </c>
      <c r="G158" s="128">
        <v>59</v>
      </c>
      <c r="H158" s="128">
        <v>15</v>
      </c>
      <c r="I158" s="128">
        <v>10</v>
      </c>
      <c r="J158" s="128">
        <v>5</v>
      </c>
      <c r="K158" s="128">
        <v>3</v>
      </c>
    </row>
    <row r="159" spans="1:11">
      <c r="A159" s="127" t="s">
        <v>1377</v>
      </c>
      <c r="B159" s="128">
        <v>49</v>
      </c>
      <c r="C159" s="128">
        <v>7</v>
      </c>
      <c r="D159" s="128">
        <v>3</v>
      </c>
      <c r="E159" s="128">
        <v>0</v>
      </c>
      <c r="F159" s="128">
        <v>0</v>
      </c>
      <c r="G159" s="128">
        <v>46</v>
      </c>
      <c r="H159" s="128">
        <v>4</v>
      </c>
      <c r="I159" s="128">
        <v>10</v>
      </c>
      <c r="J159" s="128">
        <v>2</v>
      </c>
      <c r="K159" s="128">
        <v>2</v>
      </c>
    </row>
    <row r="160" spans="1:11">
      <c r="A160" s="127" t="s">
        <v>1351</v>
      </c>
      <c r="B160" s="128">
        <v>33</v>
      </c>
      <c r="C160" s="128">
        <v>10</v>
      </c>
      <c r="D160" s="128">
        <v>3</v>
      </c>
      <c r="E160" s="128">
        <v>2</v>
      </c>
      <c r="F160" s="128">
        <v>1</v>
      </c>
      <c r="G160" s="128">
        <v>43</v>
      </c>
      <c r="H160" s="128">
        <v>7</v>
      </c>
      <c r="I160" s="128">
        <v>4</v>
      </c>
      <c r="J160" s="128">
        <v>2</v>
      </c>
      <c r="K160" s="128">
        <v>0</v>
      </c>
    </row>
    <row r="161" spans="1:11">
      <c r="A161" s="127" t="s">
        <v>1357</v>
      </c>
      <c r="B161" s="128">
        <v>11</v>
      </c>
      <c r="C161" s="128">
        <v>2</v>
      </c>
      <c r="D161" s="128">
        <v>2</v>
      </c>
      <c r="E161" s="128">
        <v>1</v>
      </c>
      <c r="F161" s="128">
        <v>1</v>
      </c>
      <c r="G161" s="128">
        <v>12</v>
      </c>
      <c r="H161" s="128">
        <v>1</v>
      </c>
      <c r="I161" s="128">
        <v>2</v>
      </c>
      <c r="J161" s="128">
        <v>1</v>
      </c>
      <c r="K161" s="128">
        <v>0</v>
      </c>
    </row>
    <row r="162" spans="1:11">
      <c r="A162" s="127" t="s">
        <v>1362</v>
      </c>
      <c r="B162" s="128">
        <v>49</v>
      </c>
      <c r="C162" s="128">
        <v>11</v>
      </c>
      <c r="D162" s="128">
        <v>12</v>
      </c>
      <c r="E162" s="128">
        <v>2</v>
      </c>
      <c r="F162" s="128">
        <v>1</v>
      </c>
      <c r="G162" s="128">
        <v>43</v>
      </c>
      <c r="H162" s="128">
        <v>14</v>
      </c>
      <c r="I162" s="128">
        <v>3</v>
      </c>
      <c r="J162" s="128">
        <v>5</v>
      </c>
      <c r="K162" s="128">
        <v>0</v>
      </c>
    </row>
    <row r="163" spans="1:11">
      <c r="A163" s="127" t="s">
        <v>1340</v>
      </c>
      <c r="B163" s="128">
        <v>100</v>
      </c>
      <c r="C163" s="128">
        <v>26</v>
      </c>
      <c r="D163" s="128">
        <v>10</v>
      </c>
      <c r="E163" s="128">
        <v>9</v>
      </c>
      <c r="F163" s="128">
        <v>5</v>
      </c>
      <c r="G163" s="128">
        <v>102</v>
      </c>
      <c r="H163" s="128">
        <v>21</v>
      </c>
      <c r="I163" s="128">
        <v>15</v>
      </c>
      <c r="J163" s="128">
        <v>4</v>
      </c>
      <c r="K163" s="128">
        <v>3</v>
      </c>
    </row>
    <row r="164" spans="1:11">
      <c r="A164" s="127" t="s">
        <v>1370</v>
      </c>
      <c r="B164" s="128">
        <v>65</v>
      </c>
      <c r="C164" s="128">
        <v>8</v>
      </c>
      <c r="D164" s="128">
        <v>8</v>
      </c>
      <c r="E164" s="128">
        <v>5</v>
      </c>
      <c r="F164" s="128">
        <v>1</v>
      </c>
      <c r="G164" s="128">
        <v>61</v>
      </c>
      <c r="H164" s="128">
        <v>10</v>
      </c>
      <c r="I164" s="128">
        <v>4</v>
      </c>
      <c r="J164" s="128">
        <v>4</v>
      </c>
      <c r="K164" s="128">
        <v>1</v>
      </c>
    </row>
    <row r="165" spans="1:11">
      <c r="A165" s="127" t="s">
        <v>1367</v>
      </c>
      <c r="B165" s="128">
        <v>140</v>
      </c>
      <c r="C165" s="128">
        <v>23</v>
      </c>
      <c r="D165" s="128">
        <v>6</v>
      </c>
      <c r="E165" s="128">
        <v>4</v>
      </c>
      <c r="F165" s="128">
        <v>2</v>
      </c>
      <c r="G165" s="128">
        <v>139</v>
      </c>
      <c r="H165" s="128">
        <v>23</v>
      </c>
      <c r="I165" s="128">
        <v>11</v>
      </c>
      <c r="J165" s="128">
        <v>3</v>
      </c>
      <c r="K165" s="128">
        <v>2</v>
      </c>
    </row>
    <row r="166" spans="1:11">
      <c r="A166" s="127" t="s">
        <v>1358</v>
      </c>
      <c r="B166" s="128">
        <v>37</v>
      </c>
      <c r="C166" s="128">
        <v>5</v>
      </c>
      <c r="D166" s="128">
        <v>4</v>
      </c>
      <c r="E166" s="128">
        <v>3</v>
      </c>
      <c r="F166" s="128">
        <v>3</v>
      </c>
      <c r="G166" s="128">
        <v>29</v>
      </c>
      <c r="H166" s="128">
        <v>8</v>
      </c>
      <c r="I166" s="128">
        <v>2</v>
      </c>
      <c r="J166" s="128">
        <v>1</v>
      </c>
      <c r="K166" s="128">
        <v>2</v>
      </c>
    </row>
    <row r="167" spans="1:11">
      <c r="A167" s="127" t="s">
        <v>1374</v>
      </c>
      <c r="B167" s="128">
        <v>41</v>
      </c>
      <c r="C167" s="128">
        <v>5</v>
      </c>
      <c r="D167" s="128">
        <v>10</v>
      </c>
      <c r="E167" s="128">
        <v>3</v>
      </c>
      <c r="F167" s="128">
        <v>7</v>
      </c>
      <c r="G167" s="128">
        <v>51</v>
      </c>
      <c r="H167" s="128">
        <v>10</v>
      </c>
      <c r="I167" s="128">
        <v>4</v>
      </c>
      <c r="J167" s="128">
        <v>3</v>
      </c>
      <c r="K167" s="128">
        <v>5</v>
      </c>
    </row>
    <row r="168" spans="1:11">
      <c r="A168" s="127" t="s">
        <v>1373</v>
      </c>
      <c r="B168" s="128">
        <v>68</v>
      </c>
      <c r="C168" s="128">
        <v>13</v>
      </c>
      <c r="D168" s="128">
        <v>5</v>
      </c>
      <c r="E168" s="128">
        <v>3</v>
      </c>
      <c r="F168" s="128">
        <v>5</v>
      </c>
      <c r="G168" s="128">
        <v>72</v>
      </c>
      <c r="H168" s="128">
        <v>13</v>
      </c>
      <c r="I168" s="128">
        <v>4</v>
      </c>
      <c r="J168" s="128">
        <v>5</v>
      </c>
      <c r="K168" s="128">
        <v>5</v>
      </c>
    </row>
    <row r="169" spans="1:11">
      <c r="A169" s="127" t="s">
        <v>1376</v>
      </c>
      <c r="B169" s="128">
        <v>69</v>
      </c>
      <c r="C169" s="128">
        <v>11</v>
      </c>
      <c r="D169" s="128">
        <v>8</v>
      </c>
      <c r="E169" s="128">
        <v>2</v>
      </c>
      <c r="F169" s="128">
        <v>2</v>
      </c>
      <c r="G169" s="128">
        <v>69</v>
      </c>
      <c r="H169" s="128">
        <v>8</v>
      </c>
      <c r="I169" s="128">
        <v>2</v>
      </c>
      <c r="J169" s="128">
        <v>5</v>
      </c>
      <c r="K169" s="128">
        <v>2</v>
      </c>
    </row>
    <row r="170" spans="1:11">
      <c r="A170" s="127" t="s">
        <v>1360</v>
      </c>
      <c r="B170" s="128">
        <v>34</v>
      </c>
      <c r="C170" s="128">
        <v>11</v>
      </c>
      <c r="D170" s="128">
        <v>2</v>
      </c>
      <c r="E170" s="128">
        <v>3</v>
      </c>
      <c r="F170" s="128">
        <v>3</v>
      </c>
      <c r="G170" s="128">
        <v>45</v>
      </c>
      <c r="H170" s="128">
        <v>12</v>
      </c>
      <c r="I170" s="128">
        <v>4</v>
      </c>
      <c r="J170" s="128">
        <v>5</v>
      </c>
      <c r="K170" s="128">
        <v>2</v>
      </c>
    </row>
    <row r="171" spans="1:11">
      <c r="A171" s="127" t="s">
        <v>1372</v>
      </c>
      <c r="B171" s="128">
        <v>59</v>
      </c>
      <c r="C171" s="128">
        <v>6</v>
      </c>
      <c r="D171" s="128">
        <v>3</v>
      </c>
      <c r="E171" s="128">
        <v>2</v>
      </c>
      <c r="F171" s="128">
        <v>4</v>
      </c>
      <c r="G171" s="128">
        <v>42</v>
      </c>
      <c r="H171" s="128">
        <v>7</v>
      </c>
      <c r="I171" s="128">
        <v>4</v>
      </c>
      <c r="J171" s="128">
        <v>3</v>
      </c>
      <c r="K171" s="128">
        <v>6</v>
      </c>
    </row>
    <row r="172" spans="1:11">
      <c r="A172" s="127" t="s">
        <v>1369</v>
      </c>
      <c r="B172" s="128">
        <v>51</v>
      </c>
      <c r="C172" s="128">
        <v>6</v>
      </c>
      <c r="D172" s="128">
        <v>7</v>
      </c>
      <c r="E172" s="128">
        <v>3</v>
      </c>
      <c r="F172" s="128">
        <v>3</v>
      </c>
      <c r="G172" s="128">
        <v>64</v>
      </c>
      <c r="H172" s="128">
        <v>13</v>
      </c>
      <c r="I172" s="128">
        <v>8</v>
      </c>
      <c r="J172" s="128">
        <v>0</v>
      </c>
      <c r="K172" s="128">
        <v>3</v>
      </c>
    </row>
    <row r="173" spans="1:11">
      <c r="A173" s="127" t="s">
        <v>1375</v>
      </c>
      <c r="B173" s="128">
        <v>90</v>
      </c>
      <c r="C173" s="128">
        <v>19</v>
      </c>
      <c r="D173" s="128">
        <v>11</v>
      </c>
      <c r="E173" s="128">
        <v>4</v>
      </c>
      <c r="F173" s="128">
        <v>5</v>
      </c>
      <c r="G173" s="128">
        <v>85</v>
      </c>
      <c r="H173" s="128">
        <v>16</v>
      </c>
      <c r="I173" s="128">
        <v>3</v>
      </c>
      <c r="J173" s="128">
        <v>2</v>
      </c>
      <c r="K173" s="128">
        <v>2</v>
      </c>
    </row>
    <row r="174" spans="1:11">
      <c r="A174" s="127" t="s">
        <v>1359</v>
      </c>
      <c r="B174" s="128">
        <v>43</v>
      </c>
      <c r="C174" s="128">
        <v>11</v>
      </c>
      <c r="D174" s="128">
        <v>6</v>
      </c>
      <c r="E174" s="128">
        <v>2</v>
      </c>
      <c r="F174" s="128">
        <v>1</v>
      </c>
      <c r="G174" s="128">
        <v>45</v>
      </c>
      <c r="H174" s="128">
        <v>7</v>
      </c>
      <c r="I174" s="128">
        <v>3</v>
      </c>
      <c r="J174" s="128">
        <v>3</v>
      </c>
      <c r="K174" s="128">
        <v>4</v>
      </c>
    </row>
    <row r="175" spans="1:11">
      <c r="A175" s="127" t="s">
        <v>1361</v>
      </c>
      <c r="B175" s="128">
        <v>13</v>
      </c>
      <c r="C175" s="128">
        <v>1</v>
      </c>
      <c r="D175" s="128">
        <v>0</v>
      </c>
      <c r="E175" s="128">
        <v>0</v>
      </c>
      <c r="F175" s="128">
        <v>0</v>
      </c>
      <c r="G175" s="128">
        <v>15</v>
      </c>
      <c r="H175" s="128">
        <v>5</v>
      </c>
      <c r="I175" s="128">
        <v>2</v>
      </c>
      <c r="J175" s="128">
        <v>1</v>
      </c>
      <c r="K175" s="128">
        <v>0</v>
      </c>
    </row>
    <row r="176" spans="1:11">
      <c r="A176" s="127" t="s">
        <v>1356</v>
      </c>
      <c r="B176" s="128">
        <v>5</v>
      </c>
      <c r="C176" s="128">
        <v>1</v>
      </c>
      <c r="D176" s="128">
        <v>2</v>
      </c>
      <c r="E176" s="128">
        <v>0</v>
      </c>
      <c r="F176" s="128">
        <v>0</v>
      </c>
      <c r="G176" s="128">
        <v>4</v>
      </c>
      <c r="H176" s="128">
        <v>1</v>
      </c>
      <c r="I176" s="128">
        <v>0</v>
      </c>
      <c r="J176" s="128">
        <v>0</v>
      </c>
      <c r="K176" s="128">
        <v>0</v>
      </c>
    </row>
    <row r="177" spans="1:11">
      <c r="A177" s="127" t="s">
        <v>1355</v>
      </c>
      <c r="B177" s="128">
        <v>66</v>
      </c>
      <c r="C177" s="128">
        <v>12</v>
      </c>
      <c r="D177" s="128">
        <v>5</v>
      </c>
      <c r="E177" s="128">
        <v>2</v>
      </c>
      <c r="F177" s="128">
        <v>2</v>
      </c>
      <c r="G177" s="128">
        <v>66</v>
      </c>
      <c r="H177" s="128">
        <v>17</v>
      </c>
      <c r="I177" s="128">
        <v>6</v>
      </c>
      <c r="J177" s="128">
        <v>4</v>
      </c>
      <c r="K177" s="128">
        <v>0</v>
      </c>
    </row>
    <row r="178" spans="1:11">
      <c r="A178" s="127" t="s">
        <v>1354</v>
      </c>
      <c r="B178" s="128">
        <v>52</v>
      </c>
      <c r="C178" s="128">
        <v>11</v>
      </c>
      <c r="D178" s="128">
        <v>9</v>
      </c>
      <c r="E178" s="128">
        <v>4</v>
      </c>
      <c r="F178" s="128">
        <v>1</v>
      </c>
      <c r="G178" s="128">
        <v>45</v>
      </c>
      <c r="H178" s="128">
        <v>14</v>
      </c>
      <c r="I178" s="128">
        <v>8</v>
      </c>
      <c r="J178" s="128">
        <v>5</v>
      </c>
      <c r="K178" s="128">
        <v>4</v>
      </c>
    </row>
    <row r="179" spans="1:11">
      <c r="A179" s="127" t="s">
        <v>1363</v>
      </c>
      <c r="B179" s="128">
        <v>91</v>
      </c>
      <c r="C179" s="128">
        <v>19</v>
      </c>
      <c r="D179" s="128">
        <v>8</v>
      </c>
      <c r="E179" s="128">
        <v>8</v>
      </c>
      <c r="F179" s="128">
        <v>0</v>
      </c>
      <c r="G179" s="128">
        <v>90</v>
      </c>
      <c r="H179" s="128">
        <v>15</v>
      </c>
      <c r="I179" s="128">
        <v>9</v>
      </c>
      <c r="J179" s="128">
        <v>6</v>
      </c>
      <c r="K179" s="128">
        <v>1</v>
      </c>
    </row>
    <row r="180" spans="1:11">
      <c r="A180" s="127" t="s">
        <v>1729</v>
      </c>
      <c r="B180" s="128">
        <v>38</v>
      </c>
      <c r="C180" s="128">
        <v>7</v>
      </c>
      <c r="D180" s="128">
        <v>3</v>
      </c>
      <c r="E180" s="128">
        <v>2</v>
      </c>
      <c r="F180" s="128">
        <v>4</v>
      </c>
      <c r="G180" s="128">
        <v>43</v>
      </c>
      <c r="H180" s="128">
        <v>7</v>
      </c>
      <c r="I180" s="128">
        <v>8</v>
      </c>
      <c r="J180" s="128">
        <v>2</v>
      </c>
      <c r="K180" s="128">
        <v>5</v>
      </c>
    </row>
    <row r="181" spans="1:11">
      <c r="A181" s="127" t="s">
        <v>1730</v>
      </c>
      <c r="B181" s="128">
        <v>105</v>
      </c>
      <c r="C181" s="128">
        <v>21</v>
      </c>
      <c r="D181" s="128">
        <v>7</v>
      </c>
      <c r="E181" s="128">
        <v>7</v>
      </c>
      <c r="F181" s="128">
        <v>5</v>
      </c>
      <c r="G181" s="128">
        <v>114</v>
      </c>
      <c r="H181" s="128">
        <v>18</v>
      </c>
      <c r="I181" s="128">
        <v>8</v>
      </c>
      <c r="J181" s="128">
        <v>8</v>
      </c>
      <c r="K181" s="128">
        <v>2</v>
      </c>
    </row>
    <row r="182" spans="1:11">
      <c r="A182" s="127" t="s">
        <v>1299</v>
      </c>
      <c r="B182" s="128">
        <v>629</v>
      </c>
      <c r="C182" s="128">
        <v>82</v>
      </c>
      <c r="D182" s="128">
        <v>55</v>
      </c>
      <c r="E182" s="128">
        <v>56</v>
      </c>
      <c r="F182" s="128">
        <v>15</v>
      </c>
      <c r="G182" s="128">
        <v>586</v>
      </c>
      <c r="H182" s="128">
        <v>82</v>
      </c>
      <c r="I182" s="128">
        <v>42</v>
      </c>
      <c r="J182" s="128">
        <v>47</v>
      </c>
      <c r="K182" s="128">
        <v>11</v>
      </c>
    </row>
    <row r="183" spans="1:11">
      <c r="A183" s="127" t="s">
        <v>1364</v>
      </c>
      <c r="B183" s="128">
        <v>210</v>
      </c>
      <c r="C183" s="128">
        <v>36</v>
      </c>
      <c r="D183" s="128">
        <v>26</v>
      </c>
      <c r="E183" s="128">
        <v>16</v>
      </c>
      <c r="F183" s="128">
        <v>8</v>
      </c>
      <c r="G183" s="128">
        <v>200</v>
      </c>
      <c r="H183" s="128">
        <v>35</v>
      </c>
      <c r="I183" s="128">
        <v>27</v>
      </c>
      <c r="J183" s="128">
        <v>16</v>
      </c>
      <c r="K183" s="128">
        <v>12</v>
      </c>
    </row>
    <row r="184" spans="1:11">
      <c r="A184" s="127" t="s">
        <v>1324</v>
      </c>
      <c r="B184" s="128">
        <v>140</v>
      </c>
      <c r="C184" s="128">
        <v>20</v>
      </c>
      <c r="D184" s="128">
        <v>4</v>
      </c>
      <c r="E184" s="128">
        <v>8</v>
      </c>
      <c r="F184" s="128">
        <v>0</v>
      </c>
      <c r="G184" s="128">
        <v>125</v>
      </c>
      <c r="H184" s="128">
        <v>24</v>
      </c>
      <c r="I184" s="128">
        <v>10</v>
      </c>
      <c r="J184" s="128">
        <v>9</v>
      </c>
      <c r="K184" s="128">
        <v>3</v>
      </c>
    </row>
    <row r="185" spans="1:11">
      <c r="A185" s="127" t="s">
        <v>1386</v>
      </c>
      <c r="B185" s="128">
        <v>6</v>
      </c>
      <c r="C185" s="128">
        <v>0</v>
      </c>
      <c r="D185" s="128">
        <v>0</v>
      </c>
      <c r="E185" s="128">
        <v>0</v>
      </c>
      <c r="F185" s="128">
        <v>0</v>
      </c>
      <c r="G185" s="128">
        <v>10</v>
      </c>
      <c r="H185" s="128">
        <v>0</v>
      </c>
      <c r="I185" s="128">
        <v>0</v>
      </c>
      <c r="J185" s="128">
        <v>0</v>
      </c>
      <c r="K185" s="128">
        <v>0</v>
      </c>
    </row>
    <row r="186" spans="1:11">
      <c r="A186" s="127" t="s">
        <v>1389</v>
      </c>
      <c r="B186" s="128">
        <v>20</v>
      </c>
      <c r="C186" s="128">
        <v>8</v>
      </c>
      <c r="D186" s="128">
        <v>1</v>
      </c>
      <c r="E186" s="128">
        <v>0</v>
      </c>
      <c r="F186" s="128">
        <v>0</v>
      </c>
      <c r="G186" s="128">
        <v>19</v>
      </c>
      <c r="H186" s="128">
        <v>8</v>
      </c>
      <c r="I186" s="128">
        <v>1</v>
      </c>
      <c r="J186" s="128">
        <v>1</v>
      </c>
      <c r="K186" s="128">
        <v>0</v>
      </c>
    </row>
    <row r="187" spans="1:11">
      <c r="A187" s="127" t="s">
        <v>1395</v>
      </c>
      <c r="B187" s="128">
        <v>19</v>
      </c>
      <c r="C187" s="128">
        <v>1</v>
      </c>
      <c r="D187" s="128">
        <v>0</v>
      </c>
      <c r="E187" s="128">
        <v>1</v>
      </c>
      <c r="F187" s="128">
        <v>1</v>
      </c>
      <c r="G187" s="128">
        <v>12</v>
      </c>
      <c r="H187" s="128">
        <v>2</v>
      </c>
      <c r="I187" s="128">
        <v>1</v>
      </c>
      <c r="J187" s="128">
        <v>0</v>
      </c>
      <c r="K187" s="128">
        <v>0</v>
      </c>
    </row>
    <row r="188" spans="1:11">
      <c r="A188" s="127" t="s">
        <v>1396</v>
      </c>
      <c r="B188" s="128">
        <v>21</v>
      </c>
      <c r="C188" s="128">
        <v>9</v>
      </c>
      <c r="D188" s="128">
        <v>1</v>
      </c>
      <c r="E188" s="128">
        <v>2</v>
      </c>
      <c r="F188" s="128">
        <v>3</v>
      </c>
      <c r="G188" s="128">
        <v>26</v>
      </c>
      <c r="H188" s="128">
        <v>5</v>
      </c>
      <c r="I188" s="128">
        <v>2</v>
      </c>
      <c r="J188" s="128">
        <v>5</v>
      </c>
      <c r="K188" s="128">
        <v>1</v>
      </c>
    </row>
    <row r="189" spans="1:11">
      <c r="A189" s="127" t="s">
        <v>1390</v>
      </c>
      <c r="B189" s="128">
        <v>67</v>
      </c>
      <c r="C189" s="128">
        <v>10</v>
      </c>
      <c r="D189" s="128">
        <v>7</v>
      </c>
      <c r="E189" s="128">
        <v>2</v>
      </c>
      <c r="F189" s="128">
        <v>1</v>
      </c>
      <c r="G189" s="128">
        <v>61</v>
      </c>
      <c r="H189" s="128">
        <v>16</v>
      </c>
      <c r="I189" s="128">
        <v>6</v>
      </c>
      <c r="J189" s="128">
        <v>5</v>
      </c>
      <c r="K189" s="128">
        <v>4</v>
      </c>
    </row>
    <row r="190" spans="1:11">
      <c r="A190" s="127" t="s">
        <v>1380</v>
      </c>
      <c r="B190" s="128">
        <v>82</v>
      </c>
      <c r="C190" s="128">
        <v>13</v>
      </c>
      <c r="D190" s="128">
        <v>2</v>
      </c>
      <c r="E190" s="128">
        <v>4</v>
      </c>
      <c r="F190" s="128">
        <v>2</v>
      </c>
      <c r="G190" s="128">
        <v>58</v>
      </c>
      <c r="H190" s="128">
        <v>12</v>
      </c>
      <c r="I190" s="128">
        <v>2</v>
      </c>
      <c r="J190" s="128">
        <v>3</v>
      </c>
      <c r="K190" s="128">
        <v>0</v>
      </c>
    </row>
    <row r="191" spans="1:11">
      <c r="A191" s="127" t="s">
        <v>1399</v>
      </c>
      <c r="B191" s="128">
        <v>51</v>
      </c>
      <c r="C191" s="128">
        <v>15</v>
      </c>
      <c r="D191" s="128">
        <v>3</v>
      </c>
      <c r="E191" s="128">
        <v>3</v>
      </c>
      <c r="F191" s="128">
        <v>4</v>
      </c>
      <c r="G191" s="128">
        <v>46</v>
      </c>
      <c r="H191" s="128">
        <v>9</v>
      </c>
      <c r="I191" s="128">
        <v>2</v>
      </c>
      <c r="J191" s="128">
        <v>3</v>
      </c>
      <c r="K191" s="128">
        <v>0</v>
      </c>
    </row>
    <row r="192" spans="1:11">
      <c r="A192" s="127" t="s">
        <v>1398</v>
      </c>
      <c r="B192" s="128">
        <v>57</v>
      </c>
      <c r="C192" s="128">
        <v>13</v>
      </c>
      <c r="D192" s="128">
        <v>4</v>
      </c>
      <c r="E192" s="128">
        <v>5</v>
      </c>
      <c r="F192" s="128">
        <v>1</v>
      </c>
      <c r="G192" s="128">
        <v>54</v>
      </c>
      <c r="H192" s="128">
        <v>15</v>
      </c>
      <c r="I192" s="128">
        <v>9</v>
      </c>
      <c r="J192" s="128">
        <v>2</v>
      </c>
      <c r="K192" s="128">
        <v>2</v>
      </c>
    </row>
    <row r="193" spans="1:11">
      <c r="A193" s="127" t="s">
        <v>1387</v>
      </c>
      <c r="B193" s="128">
        <v>43</v>
      </c>
      <c r="C193" s="128">
        <v>5</v>
      </c>
      <c r="D193" s="128">
        <v>3</v>
      </c>
      <c r="E193" s="128">
        <v>4</v>
      </c>
      <c r="F193" s="128">
        <v>3</v>
      </c>
      <c r="G193" s="128">
        <v>39</v>
      </c>
      <c r="H193" s="128">
        <v>6</v>
      </c>
      <c r="I193" s="128">
        <v>2</v>
      </c>
      <c r="J193" s="128">
        <v>1</v>
      </c>
      <c r="K193" s="128">
        <v>3</v>
      </c>
    </row>
    <row r="194" spans="1:11">
      <c r="A194" s="127" t="s">
        <v>1379</v>
      </c>
      <c r="B194" s="128">
        <v>107</v>
      </c>
      <c r="C194" s="128">
        <v>17</v>
      </c>
      <c r="D194" s="128">
        <v>8</v>
      </c>
      <c r="E194" s="128">
        <v>5</v>
      </c>
      <c r="F194" s="128">
        <v>3</v>
      </c>
      <c r="G194" s="128">
        <v>100</v>
      </c>
      <c r="H194" s="128">
        <v>11</v>
      </c>
      <c r="I194" s="128">
        <v>4</v>
      </c>
      <c r="J194" s="128">
        <v>4</v>
      </c>
      <c r="K194" s="128">
        <v>3</v>
      </c>
    </row>
    <row r="195" spans="1:11">
      <c r="A195" s="127" t="s">
        <v>1313</v>
      </c>
      <c r="B195" s="128">
        <v>100</v>
      </c>
      <c r="C195" s="128">
        <v>16</v>
      </c>
      <c r="D195" s="128">
        <v>6</v>
      </c>
      <c r="E195" s="128">
        <v>5</v>
      </c>
      <c r="F195" s="128">
        <v>2</v>
      </c>
      <c r="G195" s="128">
        <v>102</v>
      </c>
      <c r="H195" s="128">
        <v>14</v>
      </c>
      <c r="I195" s="128">
        <v>11</v>
      </c>
      <c r="J195" s="128">
        <v>2</v>
      </c>
      <c r="K195" s="128">
        <v>1</v>
      </c>
    </row>
    <row r="196" spans="1:11">
      <c r="A196" s="127" t="s">
        <v>1382</v>
      </c>
      <c r="B196" s="128">
        <v>23</v>
      </c>
      <c r="C196" s="128">
        <v>7</v>
      </c>
      <c r="D196" s="128">
        <v>3</v>
      </c>
      <c r="E196" s="128">
        <v>0</v>
      </c>
      <c r="F196" s="128">
        <v>0</v>
      </c>
      <c r="G196" s="128">
        <v>22</v>
      </c>
      <c r="H196" s="128">
        <v>5</v>
      </c>
      <c r="I196" s="128">
        <v>2</v>
      </c>
      <c r="J196" s="128">
        <v>2</v>
      </c>
      <c r="K196" s="128">
        <v>1</v>
      </c>
    </row>
    <row r="197" spans="1:11">
      <c r="A197" s="127" t="s">
        <v>1391</v>
      </c>
      <c r="B197" s="128">
        <v>29</v>
      </c>
      <c r="C197" s="128">
        <v>3</v>
      </c>
      <c r="D197" s="128">
        <v>2</v>
      </c>
      <c r="E197" s="128">
        <v>1</v>
      </c>
      <c r="F197" s="128">
        <v>0</v>
      </c>
      <c r="G197" s="128">
        <v>19</v>
      </c>
      <c r="H197" s="128">
        <v>5</v>
      </c>
      <c r="I197" s="128">
        <v>4</v>
      </c>
      <c r="J197" s="128">
        <v>1</v>
      </c>
      <c r="K197" s="128">
        <v>1</v>
      </c>
    </row>
    <row r="198" spans="1:11">
      <c r="A198" s="127" t="s">
        <v>1381</v>
      </c>
      <c r="B198" s="128">
        <v>38</v>
      </c>
      <c r="C198" s="128">
        <v>11</v>
      </c>
      <c r="D198" s="128">
        <v>4</v>
      </c>
      <c r="E198" s="128">
        <v>3</v>
      </c>
      <c r="F198" s="128">
        <v>3</v>
      </c>
      <c r="G198" s="128">
        <v>49</v>
      </c>
      <c r="H198" s="128">
        <v>12</v>
      </c>
      <c r="I198" s="128">
        <v>8</v>
      </c>
      <c r="J198" s="128">
        <v>2</v>
      </c>
      <c r="K198" s="128">
        <v>3</v>
      </c>
    </row>
    <row r="199" spans="1:11">
      <c r="A199" s="127" t="s">
        <v>1304</v>
      </c>
      <c r="B199" s="128">
        <v>61</v>
      </c>
      <c r="C199" s="128">
        <v>22</v>
      </c>
      <c r="D199" s="128">
        <v>5</v>
      </c>
      <c r="E199" s="128">
        <v>11</v>
      </c>
      <c r="F199" s="128">
        <v>0</v>
      </c>
      <c r="G199" s="128">
        <v>67</v>
      </c>
      <c r="H199" s="128">
        <v>19</v>
      </c>
      <c r="I199" s="128">
        <v>6</v>
      </c>
      <c r="J199" s="128">
        <v>8</v>
      </c>
      <c r="K199" s="128">
        <v>5</v>
      </c>
    </row>
    <row r="200" spans="1:11">
      <c r="A200" s="127" t="s">
        <v>1384</v>
      </c>
      <c r="B200" s="128">
        <v>37</v>
      </c>
      <c r="C200" s="128">
        <v>5</v>
      </c>
      <c r="D200" s="128">
        <v>4</v>
      </c>
      <c r="E200" s="128">
        <v>1</v>
      </c>
      <c r="F200" s="128">
        <v>3</v>
      </c>
      <c r="G200" s="128">
        <v>32</v>
      </c>
      <c r="H200" s="128">
        <v>7</v>
      </c>
      <c r="I200" s="128">
        <v>4</v>
      </c>
      <c r="J200" s="128">
        <v>1</v>
      </c>
      <c r="K200" s="128">
        <v>1</v>
      </c>
    </row>
    <row r="201" spans="1:11">
      <c r="A201" s="127" t="s">
        <v>1388</v>
      </c>
      <c r="B201" s="128">
        <v>89</v>
      </c>
      <c r="C201" s="128">
        <v>11</v>
      </c>
      <c r="D201" s="128">
        <v>8</v>
      </c>
      <c r="E201" s="128">
        <v>2</v>
      </c>
      <c r="F201" s="128">
        <v>0</v>
      </c>
      <c r="G201" s="128">
        <v>73</v>
      </c>
      <c r="H201" s="128">
        <v>11</v>
      </c>
      <c r="I201" s="128">
        <v>5</v>
      </c>
      <c r="J201" s="128">
        <v>7</v>
      </c>
      <c r="K201" s="128">
        <v>4</v>
      </c>
    </row>
    <row r="202" spans="1:11">
      <c r="A202" s="127" t="s">
        <v>1385</v>
      </c>
      <c r="B202" s="128">
        <v>54</v>
      </c>
      <c r="C202" s="128">
        <v>13</v>
      </c>
      <c r="D202" s="128">
        <v>9</v>
      </c>
      <c r="E202" s="128">
        <v>3</v>
      </c>
      <c r="F202" s="128">
        <v>1</v>
      </c>
      <c r="G202" s="128">
        <v>48</v>
      </c>
      <c r="H202" s="128">
        <v>6</v>
      </c>
      <c r="I202" s="128">
        <v>4</v>
      </c>
      <c r="J202" s="128">
        <v>6</v>
      </c>
      <c r="K202" s="128">
        <v>1</v>
      </c>
    </row>
    <row r="203" spans="1:11">
      <c r="A203" s="127" t="s">
        <v>1397</v>
      </c>
      <c r="B203" s="128">
        <v>62</v>
      </c>
      <c r="C203" s="128">
        <v>14</v>
      </c>
      <c r="D203" s="128">
        <v>9</v>
      </c>
      <c r="E203" s="128">
        <v>4</v>
      </c>
      <c r="F203" s="128">
        <v>0</v>
      </c>
      <c r="G203" s="128">
        <v>64</v>
      </c>
      <c r="H203" s="128">
        <v>14</v>
      </c>
      <c r="I203" s="128">
        <v>7</v>
      </c>
      <c r="J203" s="128">
        <v>4</v>
      </c>
      <c r="K203" s="128">
        <v>1</v>
      </c>
    </row>
    <row r="204" spans="1:11">
      <c r="A204" s="127" t="s">
        <v>1394</v>
      </c>
      <c r="B204" s="128">
        <v>96</v>
      </c>
      <c r="C204" s="128">
        <v>15</v>
      </c>
      <c r="D204" s="128">
        <v>8</v>
      </c>
      <c r="E204" s="128">
        <v>4</v>
      </c>
      <c r="F204" s="128">
        <v>5</v>
      </c>
      <c r="G204" s="128">
        <v>95</v>
      </c>
      <c r="H204" s="128">
        <v>17</v>
      </c>
      <c r="I204" s="128">
        <v>6</v>
      </c>
      <c r="J204" s="128">
        <v>2</v>
      </c>
      <c r="K204" s="128">
        <v>9</v>
      </c>
    </row>
    <row r="205" spans="1:11">
      <c r="A205" s="127" t="s">
        <v>1416</v>
      </c>
      <c r="B205" s="128">
        <v>475</v>
      </c>
      <c r="C205" s="128">
        <v>68</v>
      </c>
      <c r="D205" s="128">
        <v>32</v>
      </c>
      <c r="E205" s="128">
        <v>60</v>
      </c>
      <c r="F205" s="128">
        <v>22</v>
      </c>
      <c r="G205" s="128">
        <v>471</v>
      </c>
      <c r="H205" s="128">
        <v>70</v>
      </c>
      <c r="I205" s="128">
        <v>35</v>
      </c>
      <c r="J205" s="128">
        <v>52</v>
      </c>
      <c r="K205" s="128">
        <v>34</v>
      </c>
    </row>
    <row r="206" spans="1:11">
      <c r="A206" s="127" t="s">
        <v>1383</v>
      </c>
      <c r="B206" s="128">
        <v>214</v>
      </c>
      <c r="C206" s="128">
        <v>32</v>
      </c>
      <c r="D206" s="128">
        <v>19</v>
      </c>
      <c r="E206" s="128">
        <v>17</v>
      </c>
      <c r="F206" s="128">
        <v>4</v>
      </c>
      <c r="G206" s="128">
        <v>218</v>
      </c>
      <c r="H206" s="128">
        <v>28</v>
      </c>
      <c r="I206" s="128">
        <v>23</v>
      </c>
      <c r="J206" s="128">
        <v>15</v>
      </c>
      <c r="K206" s="128">
        <v>7</v>
      </c>
    </row>
    <row r="207" spans="1:11">
      <c r="A207" s="127" t="s">
        <v>1392</v>
      </c>
      <c r="B207" s="128">
        <v>248</v>
      </c>
      <c r="C207" s="128">
        <v>31</v>
      </c>
      <c r="D207" s="128">
        <v>20</v>
      </c>
      <c r="E207" s="128">
        <v>14</v>
      </c>
      <c r="F207" s="128">
        <v>12</v>
      </c>
      <c r="G207" s="128">
        <v>230</v>
      </c>
      <c r="H207" s="128">
        <v>32</v>
      </c>
      <c r="I207" s="128">
        <v>16</v>
      </c>
      <c r="J207" s="128">
        <v>21</v>
      </c>
      <c r="K207" s="128">
        <v>11</v>
      </c>
    </row>
    <row r="208" spans="1:11">
      <c r="A208" s="127" t="s">
        <v>1378</v>
      </c>
      <c r="B208" s="128">
        <v>187</v>
      </c>
      <c r="C208" s="128">
        <v>33</v>
      </c>
      <c r="D208" s="128">
        <v>13</v>
      </c>
      <c r="E208" s="128">
        <v>14</v>
      </c>
      <c r="F208" s="128">
        <v>19</v>
      </c>
      <c r="G208" s="128">
        <v>181</v>
      </c>
      <c r="H208" s="128">
        <v>24</v>
      </c>
      <c r="I208" s="128">
        <v>15</v>
      </c>
      <c r="J208" s="128">
        <v>15</v>
      </c>
      <c r="K208" s="128">
        <v>14</v>
      </c>
    </row>
    <row r="209" spans="1:11">
      <c r="A209" s="127" t="s">
        <v>1401</v>
      </c>
      <c r="B209" s="128">
        <v>167</v>
      </c>
      <c r="C209" s="128">
        <v>18</v>
      </c>
      <c r="D209" s="128">
        <v>22</v>
      </c>
      <c r="E209" s="128">
        <v>14</v>
      </c>
      <c r="F209" s="128">
        <v>8</v>
      </c>
      <c r="G209" s="128">
        <v>151</v>
      </c>
      <c r="H209" s="128">
        <v>16</v>
      </c>
      <c r="I209" s="128">
        <v>19</v>
      </c>
      <c r="J209" s="128">
        <v>16</v>
      </c>
      <c r="K209" s="128">
        <v>7</v>
      </c>
    </row>
    <row r="210" spans="1:11">
      <c r="A210" s="127" t="s">
        <v>1345</v>
      </c>
      <c r="B210" s="128">
        <v>365</v>
      </c>
      <c r="C210" s="128">
        <v>47</v>
      </c>
      <c r="D210" s="128">
        <v>24</v>
      </c>
      <c r="E210" s="128">
        <v>32</v>
      </c>
      <c r="F210" s="128">
        <v>14</v>
      </c>
      <c r="G210" s="128">
        <v>379</v>
      </c>
      <c r="H210" s="128">
        <v>48</v>
      </c>
      <c r="I210" s="128">
        <v>28</v>
      </c>
      <c r="J210" s="128">
        <v>51</v>
      </c>
      <c r="K210" s="128">
        <v>13</v>
      </c>
    </row>
    <row r="211" spans="1:11">
      <c r="A211" s="127" t="s">
        <v>1368</v>
      </c>
      <c r="B211" s="128">
        <v>454</v>
      </c>
      <c r="C211" s="128">
        <v>80</v>
      </c>
      <c r="D211" s="128">
        <v>31</v>
      </c>
      <c r="E211" s="128">
        <v>38</v>
      </c>
      <c r="F211" s="128">
        <v>12</v>
      </c>
      <c r="G211" s="128">
        <v>413</v>
      </c>
      <c r="H211" s="128">
        <v>79</v>
      </c>
      <c r="I211" s="128">
        <v>29</v>
      </c>
      <c r="J211" s="128">
        <v>51</v>
      </c>
      <c r="K211" s="128">
        <v>15</v>
      </c>
    </row>
    <row r="212" spans="1:11">
      <c r="A212" s="127" t="s">
        <v>1410</v>
      </c>
      <c r="B212" s="128">
        <v>491</v>
      </c>
      <c r="C212" s="128">
        <v>57</v>
      </c>
      <c r="D212" s="128">
        <v>32</v>
      </c>
      <c r="E212" s="128">
        <v>37</v>
      </c>
      <c r="F212" s="128">
        <v>20</v>
      </c>
      <c r="G212" s="128">
        <v>416</v>
      </c>
      <c r="H212" s="128">
        <v>44</v>
      </c>
      <c r="I212" s="128">
        <v>32</v>
      </c>
      <c r="J212" s="128">
        <v>43</v>
      </c>
      <c r="K212" s="128">
        <v>17</v>
      </c>
    </row>
    <row r="213" spans="1:11">
      <c r="A213" s="127" t="s">
        <v>1421</v>
      </c>
      <c r="B213" s="128">
        <v>283</v>
      </c>
      <c r="C213" s="128">
        <v>55</v>
      </c>
      <c r="D213" s="128">
        <v>24</v>
      </c>
      <c r="E213" s="128">
        <v>25</v>
      </c>
      <c r="F213" s="128">
        <v>6</v>
      </c>
      <c r="G213" s="128">
        <v>285</v>
      </c>
      <c r="H213" s="128">
        <v>59</v>
      </c>
      <c r="I213" s="128">
        <v>21</v>
      </c>
      <c r="J213" s="128">
        <v>23</v>
      </c>
      <c r="K213" s="128">
        <v>12</v>
      </c>
    </row>
    <row r="214" spans="1:11">
      <c r="A214" s="127" t="s">
        <v>1405</v>
      </c>
      <c r="B214" s="128">
        <v>63</v>
      </c>
      <c r="C214" s="128">
        <v>13</v>
      </c>
      <c r="D214" s="128">
        <v>7</v>
      </c>
      <c r="E214" s="128">
        <v>1</v>
      </c>
      <c r="F214" s="128">
        <v>1</v>
      </c>
      <c r="G214" s="128">
        <v>63</v>
      </c>
      <c r="H214" s="128">
        <v>11</v>
      </c>
      <c r="I214" s="128">
        <v>10</v>
      </c>
      <c r="J214" s="128">
        <v>4</v>
      </c>
      <c r="K214" s="128">
        <v>0</v>
      </c>
    </row>
    <row r="215" spans="1:11">
      <c r="A215" s="127" t="s">
        <v>1406</v>
      </c>
      <c r="B215" s="128">
        <v>144</v>
      </c>
      <c r="C215" s="128">
        <v>34</v>
      </c>
      <c r="D215" s="128">
        <v>17</v>
      </c>
      <c r="E215" s="128">
        <v>8</v>
      </c>
      <c r="F215" s="128">
        <v>3</v>
      </c>
      <c r="G215" s="128">
        <v>129</v>
      </c>
      <c r="H215" s="128">
        <v>22</v>
      </c>
      <c r="I215" s="128">
        <v>19</v>
      </c>
      <c r="J215" s="128">
        <v>7</v>
      </c>
      <c r="K215" s="128">
        <v>2</v>
      </c>
    </row>
    <row r="216" spans="1:11">
      <c r="A216" s="127" t="s">
        <v>1393</v>
      </c>
      <c r="B216" s="128">
        <v>668</v>
      </c>
      <c r="C216" s="128">
        <v>84</v>
      </c>
      <c r="D216" s="128">
        <v>41</v>
      </c>
      <c r="E216" s="128">
        <v>50</v>
      </c>
      <c r="F216" s="128">
        <v>24</v>
      </c>
      <c r="G216" s="128">
        <v>557</v>
      </c>
      <c r="H216" s="128">
        <v>63</v>
      </c>
      <c r="I216" s="128">
        <v>46</v>
      </c>
      <c r="J216" s="128">
        <v>55</v>
      </c>
      <c r="K216" s="128">
        <v>21</v>
      </c>
    </row>
    <row r="217" spans="1:11">
      <c r="A217" s="127" t="s">
        <v>1310</v>
      </c>
      <c r="B217" s="128">
        <v>171</v>
      </c>
      <c r="C217" s="128">
        <v>34</v>
      </c>
      <c r="D217" s="128">
        <v>18</v>
      </c>
      <c r="E217" s="128">
        <v>11</v>
      </c>
      <c r="F217" s="128">
        <v>17</v>
      </c>
      <c r="G217" s="128">
        <v>196</v>
      </c>
      <c r="H217" s="128">
        <v>41</v>
      </c>
      <c r="I217" s="128">
        <v>20</v>
      </c>
      <c r="J217" s="128">
        <v>16</v>
      </c>
      <c r="K217" s="128">
        <v>21</v>
      </c>
    </row>
    <row r="218" spans="1:11">
      <c r="A218" s="127" t="s">
        <v>1400</v>
      </c>
      <c r="B218" s="128">
        <v>279</v>
      </c>
      <c r="C218" s="128">
        <v>34</v>
      </c>
      <c r="D218" s="128">
        <v>38</v>
      </c>
      <c r="E218" s="128">
        <v>15</v>
      </c>
      <c r="F218" s="128">
        <v>19</v>
      </c>
      <c r="G218" s="128">
        <v>275</v>
      </c>
      <c r="H218" s="128">
        <v>52</v>
      </c>
      <c r="I218" s="128">
        <v>29</v>
      </c>
      <c r="J218" s="128">
        <v>28</v>
      </c>
      <c r="K218" s="128">
        <v>21</v>
      </c>
    </row>
    <row r="219" spans="1:11">
      <c r="A219" s="127" t="s">
        <v>1308</v>
      </c>
      <c r="B219" s="128">
        <v>199</v>
      </c>
      <c r="C219" s="128">
        <v>38</v>
      </c>
      <c r="D219" s="128">
        <v>26</v>
      </c>
      <c r="E219" s="128">
        <v>18</v>
      </c>
      <c r="F219" s="128">
        <v>10</v>
      </c>
      <c r="G219" s="128">
        <v>201</v>
      </c>
      <c r="H219" s="128">
        <v>39</v>
      </c>
      <c r="I219" s="128">
        <v>26</v>
      </c>
      <c r="J219" s="128">
        <v>29</v>
      </c>
      <c r="K219" s="128">
        <v>8</v>
      </c>
    </row>
    <row r="220" spans="1:11">
      <c r="A220" s="127" t="s">
        <v>1413</v>
      </c>
      <c r="B220" s="128">
        <v>406</v>
      </c>
      <c r="C220" s="128">
        <v>81</v>
      </c>
      <c r="D220" s="128">
        <v>44</v>
      </c>
      <c r="E220" s="128">
        <v>49</v>
      </c>
      <c r="F220" s="128">
        <v>9</v>
      </c>
      <c r="G220" s="128">
        <v>432</v>
      </c>
      <c r="H220" s="128">
        <v>70</v>
      </c>
      <c r="I220" s="128">
        <v>42</v>
      </c>
      <c r="J220" s="128">
        <v>51</v>
      </c>
      <c r="K220" s="128">
        <v>11</v>
      </c>
    </row>
    <row r="221" spans="1:11">
      <c r="A221" s="127" t="s">
        <v>1337</v>
      </c>
      <c r="B221" s="128">
        <v>260</v>
      </c>
      <c r="C221" s="128">
        <v>22</v>
      </c>
      <c r="D221" s="128">
        <v>20</v>
      </c>
      <c r="E221" s="128">
        <v>11</v>
      </c>
      <c r="F221" s="128">
        <v>2</v>
      </c>
      <c r="G221" s="128">
        <v>235</v>
      </c>
      <c r="H221" s="128">
        <v>31</v>
      </c>
      <c r="I221" s="128">
        <v>26</v>
      </c>
      <c r="J221" s="128">
        <v>15</v>
      </c>
      <c r="K221" s="128">
        <v>1</v>
      </c>
    </row>
    <row r="222" spans="1:11">
      <c r="A222" s="127" t="s">
        <v>1420</v>
      </c>
      <c r="B222" s="128">
        <v>175</v>
      </c>
      <c r="C222" s="128">
        <v>19</v>
      </c>
      <c r="D222" s="128">
        <v>7</v>
      </c>
      <c r="E222" s="128">
        <v>6</v>
      </c>
      <c r="F222" s="128">
        <v>2</v>
      </c>
      <c r="G222" s="128">
        <v>154</v>
      </c>
      <c r="H222" s="128">
        <v>26</v>
      </c>
      <c r="I222" s="128">
        <v>8</v>
      </c>
      <c r="J222" s="128">
        <v>7</v>
      </c>
      <c r="K222" s="128">
        <v>1</v>
      </c>
    </row>
    <row r="223" spans="1:11">
      <c r="A223" s="127" t="s">
        <v>1402</v>
      </c>
      <c r="B223" s="128">
        <v>21</v>
      </c>
      <c r="C223" s="128">
        <v>5</v>
      </c>
      <c r="D223" s="128">
        <v>1</v>
      </c>
      <c r="E223" s="128">
        <v>4</v>
      </c>
      <c r="F223" s="128">
        <v>0</v>
      </c>
      <c r="G223" s="128">
        <v>21</v>
      </c>
      <c r="H223" s="128">
        <v>8</v>
      </c>
      <c r="I223" s="128">
        <v>4</v>
      </c>
      <c r="J223" s="128">
        <v>1</v>
      </c>
      <c r="K223" s="128">
        <v>0</v>
      </c>
    </row>
    <row r="224" spans="1:11">
      <c r="A224" s="127" t="s">
        <v>1407</v>
      </c>
      <c r="B224" s="128">
        <v>122</v>
      </c>
      <c r="C224" s="128">
        <v>28</v>
      </c>
      <c r="D224" s="128">
        <v>12</v>
      </c>
      <c r="E224" s="128">
        <v>7</v>
      </c>
      <c r="F224" s="128">
        <v>4</v>
      </c>
      <c r="G224" s="128">
        <v>106</v>
      </c>
      <c r="H224" s="128">
        <v>35</v>
      </c>
      <c r="I224" s="128">
        <v>13</v>
      </c>
      <c r="J224" s="128">
        <v>10</v>
      </c>
      <c r="K224" s="128">
        <v>6</v>
      </c>
    </row>
    <row r="225" spans="1:11">
      <c r="A225" s="127" t="s">
        <v>1417</v>
      </c>
      <c r="B225" s="128">
        <v>107</v>
      </c>
      <c r="C225" s="128">
        <v>21</v>
      </c>
      <c r="D225" s="128">
        <v>12</v>
      </c>
      <c r="E225" s="128">
        <v>10</v>
      </c>
      <c r="F225" s="128">
        <v>9</v>
      </c>
      <c r="G225" s="128">
        <v>106</v>
      </c>
      <c r="H225" s="128">
        <v>25</v>
      </c>
      <c r="I225" s="128">
        <v>11</v>
      </c>
      <c r="J225" s="128">
        <v>13</v>
      </c>
      <c r="K225" s="128">
        <v>8</v>
      </c>
    </row>
    <row r="226" spans="1:11">
      <c r="A226" s="127" t="s">
        <v>1418</v>
      </c>
      <c r="B226" s="128">
        <v>294</v>
      </c>
      <c r="C226" s="128">
        <v>52</v>
      </c>
      <c r="D226" s="128">
        <v>16</v>
      </c>
      <c r="E226" s="128">
        <v>26</v>
      </c>
      <c r="F226" s="128">
        <v>12</v>
      </c>
      <c r="G226" s="128">
        <v>314</v>
      </c>
      <c r="H226" s="128">
        <v>47</v>
      </c>
      <c r="I226" s="128">
        <v>28</v>
      </c>
      <c r="J226" s="128">
        <v>38</v>
      </c>
      <c r="K226" s="128">
        <v>8</v>
      </c>
    </row>
    <row r="227" spans="1:11">
      <c r="A227" s="127" t="s">
        <v>1408</v>
      </c>
      <c r="B227" s="128">
        <v>152</v>
      </c>
      <c r="C227" s="128">
        <v>28</v>
      </c>
      <c r="D227" s="128">
        <v>17</v>
      </c>
      <c r="E227" s="128">
        <v>10</v>
      </c>
      <c r="F227" s="128">
        <v>11</v>
      </c>
      <c r="G227" s="128">
        <v>127</v>
      </c>
      <c r="H227" s="128">
        <v>26</v>
      </c>
      <c r="I227" s="128">
        <v>16</v>
      </c>
      <c r="J227" s="128">
        <v>21</v>
      </c>
      <c r="K227" s="128">
        <v>4</v>
      </c>
    </row>
    <row r="228" spans="1:11">
      <c r="A228" s="127" t="s">
        <v>1415</v>
      </c>
      <c r="B228" s="128">
        <v>238</v>
      </c>
      <c r="C228" s="128">
        <v>35</v>
      </c>
      <c r="D228" s="128">
        <v>26</v>
      </c>
      <c r="E228" s="128">
        <v>17</v>
      </c>
      <c r="F228" s="128">
        <v>14</v>
      </c>
      <c r="G228" s="128">
        <v>242</v>
      </c>
      <c r="H228" s="128">
        <v>30</v>
      </c>
      <c r="I228" s="128">
        <v>23</v>
      </c>
      <c r="J228" s="128">
        <v>18</v>
      </c>
      <c r="K228" s="128">
        <v>17</v>
      </c>
    </row>
    <row r="229" spans="1:11">
      <c r="A229" s="127" t="s">
        <v>1404</v>
      </c>
      <c r="B229" s="128">
        <v>136</v>
      </c>
      <c r="C229" s="128">
        <v>19</v>
      </c>
      <c r="D229" s="128">
        <v>24</v>
      </c>
      <c r="E229" s="128">
        <v>8</v>
      </c>
      <c r="F229" s="128">
        <v>10</v>
      </c>
      <c r="G229" s="128">
        <v>114</v>
      </c>
      <c r="H229" s="128">
        <v>21</v>
      </c>
      <c r="I229" s="128">
        <v>19</v>
      </c>
      <c r="J229" s="128">
        <v>14</v>
      </c>
      <c r="K229" s="128">
        <v>11</v>
      </c>
    </row>
    <row r="230" spans="1:11">
      <c r="A230" s="127" t="s">
        <v>1412</v>
      </c>
      <c r="B230" s="128">
        <v>75</v>
      </c>
      <c r="C230" s="128">
        <v>12</v>
      </c>
      <c r="D230" s="128">
        <v>10</v>
      </c>
      <c r="E230" s="128">
        <v>4</v>
      </c>
      <c r="F230" s="128">
        <v>5</v>
      </c>
      <c r="G230" s="128">
        <v>88</v>
      </c>
      <c r="H230" s="128">
        <v>11</v>
      </c>
      <c r="I230" s="128">
        <v>5</v>
      </c>
      <c r="J230" s="128">
        <v>7</v>
      </c>
      <c r="K230" s="128">
        <v>3</v>
      </c>
    </row>
    <row r="231" spans="1:11">
      <c r="A231" s="127" t="s">
        <v>1423</v>
      </c>
      <c r="B231" s="128">
        <v>388</v>
      </c>
      <c r="C231" s="128">
        <v>56</v>
      </c>
      <c r="D231" s="128">
        <v>35</v>
      </c>
      <c r="E231" s="128">
        <v>34</v>
      </c>
      <c r="F231" s="128">
        <v>9</v>
      </c>
      <c r="G231" s="128">
        <v>320</v>
      </c>
      <c r="H231" s="128">
        <v>54</v>
      </c>
      <c r="I231" s="128">
        <v>37</v>
      </c>
      <c r="J231" s="128">
        <v>38</v>
      </c>
      <c r="K231" s="128">
        <v>11</v>
      </c>
    </row>
    <row r="232" spans="1:11">
      <c r="A232" s="127" t="s">
        <v>1422</v>
      </c>
      <c r="B232" s="128">
        <v>191</v>
      </c>
      <c r="C232" s="128">
        <v>23</v>
      </c>
      <c r="D232" s="128">
        <v>12</v>
      </c>
      <c r="E232" s="128">
        <v>8</v>
      </c>
      <c r="F232" s="128">
        <v>6</v>
      </c>
      <c r="G232" s="128">
        <v>159</v>
      </c>
      <c r="H232" s="128">
        <v>22</v>
      </c>
      <c r="I232" s="128">
        <v>15</v>
      </c>
      <c r="J232" s="128">
        <v>17</v>
      </c>
      <c r="K232" s="128">
        <v>6</v>
      </c>
    </row>
    <row r="233" spans="1:11">
      <c r="A233" s="127" t="s">
        <v>1411</v>
      </c>
      <c r="B233" s="128">
        <v>71</v>
      </c>
      <c r="C233" s="128">
        <v>9</v>
      </c>
      <c r="D233" s="128">
        <v>7</v>
      </c>
      <c r="E233" s="128">
        <v>3</v>
      </c>
      <c r="F233" s="128">
        <v>3</v>
      </c>
      <c r="G233" s="128">
        <v>76</v>
      </c>
      <c r="H233" s="128">
        <v>11</v>
      </c>
      <c r="I233" s="128">
        <v>9</v>
      </c>
      <c r="J233" s="128">
        <v>7</v>
      </c>
      <c r="K233" s="128">
        <v>2</v>
      </c>
    </row>
    <row r="234" spans="1:11">
      <c r="A234" s="127" t="s">
        <v>1403</v>
      </c>
      <c r="B234" s="128">
        <v>191</v>
      </c>
      <c r="C234" s="128">
        <v>33</v>
      </c>
      <c r="D234" s="128">
        <v>14</v>
      </c>
      <c r="E234" s="128">
        <v>6</v>
      </c>
      <c r="F234" s="128">
        <v>5</v>
      </c>
      <c r="G234" s="128">
        <v>168</v>
      </c>
      <c r="H234" s="128">
        <v>42</v>
      </c>
      <c r="I234" s="128">
        <v>12</v>
      </c>
      <c r="J234" s="128">
        <v>11</v>
      </c>
      <c r="K234" s="128">
        <v>6</v>
      </c>
    </row>
    <row r="235" spans="1:11">
      <c r="A235" s="127" t="s">
        <v>1371</v>
      </c>
      <c r="B235" s="128">
        <v>156</v>
      </c>
      <c r="C235" s="128">
        <v>38</v>
      </c>
      <c r="D235" s="128">
        <v>16</v>
      </c>
      <c r="E235" s="128">
        <v>16</v>
      </c>
      <c r="F235" s="128">
        <v>10</v>
      </c>
      <c r="G235" s="128">
        <v>149</v>
      </c>
      <c r="H235" s="128">
        <v>27</v>
      </c>
      <c r="I235" s="128">
        <v>19</v>
      </c>
      <c r="J235" s="128">
        <v>21</v>
      </c>
      <c r="K235" s="128">
        <v>7</v>
      </c>
    </row>
    <row r="236" spans="1:11">
      <c r="A236" s="127" t="s">
        <v>1409</v>
      </c>
      <c r="B236" s="128">
        <v>572</v>
      </c>
      <c r="C236" s="128">
        <v>81</v>
      </c>
      <c r="D236" s="128">
        <v>42</v>
      </c>
      <c r="E236" s="128">
        <v>45</v>
      </c>
      <c r="F236" s="128">
        <v>21</v>
      </c>
      <c r="G236" s="128">
        <v>564</v>
      </c>
      <c r="H236" s="128">
        <v>101</v>
      </c>
      <c r="I236" s="128">
        <v>47</v>
      </c>
      <c r="J236" s="128">
        <v>43</v>
      </c>
      <c r="K236" s="128">
        <v>14</v>
      </c>
    </row>
    <row r="237" spans="1:11">
      <c r="A237" s="127" t="s">
        <v>1731</v>
      </c>
      <c r="B237" s="128">
        <v>2815</v>
      </c>
      <c r="C237" s="128">
        <v>477</v>
      </c>
      <c r="D237" s="128">
        <v>264</v>
      </c>
      <c r="E237" s="128">
        <v>189</v>
      </c>
      <c r="F237" s="128">
        <v>91</v>
      </c>
      <c r="G237" s="128">
        <v>2896</v>
      </c>
      <c r="H237" s="128">
        <v>478</v>
      </c>
      <c r="I237" s="128">
        <v>288</v>
      </c>
      <c r="J237" s="128">
        <v>285</v>
      </c>
      <c r="K237" s="128">
        <v>95</v>
      </c>
    </row>
    <row r="238" spans="1:11">
      <c r="A238" s="127" t="s">
        <v>1732</v>
      </c>
      <c r="B238" s="128">
        <v>1711</v>
      </c>
      <c r="C238" s="128">
        <v>275</v>
      </c>
      <c r="D238" s="128">
        <v>153</v>
      </c>
      <c r="E238" s="128">
        <v>179</v>
      </c>
      <c r="F238" s="128">
        <v>57</v>
      </c>
      <c r="G238" s="128">
        <v>1741</v>
      </c>
      <c r="H238" s="128">
        <v>294</v>
      </c>
      <c r="I238" s="128">
        <v>160</v>
      </c>
      <c r="J238" s="128">
        <v>194</v>
      </c>
      <c r="K238" s="128">
        <v>48</v>
      </c>
    </row>
    <row r="239" spans="1:11">
      <c r="A239" s="127" t="s">
        <v>1424</v>
      </c>
      <c r="B239" s="128">
        <v>407</v>
      </c>
      <c r="C239" s="128">
        <v>62</v>
      </c>
      <c r="D239" s="128">
        <v>33</v>
      </c>
      <c r="E239" s="128">
        <v>30</v>
      </c>
      <c r="F239" s="128">
        <v>30</v>
      </c>
      <c r="G239" s="128">
        <v>408</v>
      </c>
      <c r="H239" s="128">
        <v>57</v>
      </c>
      <c r="I239" s="128">
        <v>35</v>
      </c>
      <c r="J239" s="128">
        <v>33</v>
      </c>
      <c r="K239" s="128">
        <v>27</v>
      </c>
    </row>
    <row r="240" spans="1:11">
      <c r="A240" s="127" t="s">
        <v>1425</v>
      </c>
      <c r="B240" s="128">
        <v>483</v>
      </c>
      <c r="C240" s="128">
        <v>83</v>
      </c>
      <c r="D240" s="128">
        <v>31</v>
      </c>
      <c r="E240" s="128">
        <v>39</v>
      </c>
      <c r="F240" s="128">
        <v>27</v>
      </c>
      <c r="G240" s="128">
        <v>472</v>
      </c>
      <c r="H240" s="128">
        <v>86</v>
      </c>
      <c r="I240" s="128">
        <v>59</v>
      </c>
      <c r="J240" s="128">
        <v>34</v>
      </c>
      <c r="K240" s="128">
        <v>17</v>
      </c>
    </row>
    <row r="241" spans="1:11">
      <c r="A241" s="127"/>
      <c r="B241" s="128">
        <v>1499</v>
      </c>
      <c r="C241" s="128">
        <v>238</v>
      </c>
      <c r="D241" s="128">
        <v>130</v>
      </c>
      <c r="E241" s="128">
        <v>64</v>
      </c>
      <c r="F241" s="128">
        <v>39</v>
      </c>
      <c r="G241" s="128">
        <v>1522</v>
      </c>
      <c r="H241" s="128">
        <v>261</v>
      </c>
      <c r="I241" s="128">
        <v>144</v>
      </c>
      <c r="J241" s="128">
        <v>86</v>
      </c>
      <c r="K241" s="128">
        <v>39</v>
      </c>
    </row>
    <row r="242" spans="1:11">
      <c r="A242" s="127" t="s">
        <v>1530</v>
      </c>
      <c r="B242" s="128">
        <v>5201</v>
      </c>
      <c r="C242" s="128">
        <v>884</v>
      </c>
      <c r="D242" s="128">
        <v>474</v>
      </c>
      <c r="E242" s="128">
        <v>317</v>
      </c>
      <c r="F242" s="128">
        <v>204</v>
      </c>
      <c r="G242" s="128">
        <v>5378</v>
      </c>
      <c r="H242" s="128">
        <v>924</v>
      </c>
      <c r="I242" s="128">
        <v>467</v>
      </c>
      <c r="J242" s="128">
        <v>455</v>
      </c>
      <c r="K242" s="128">
        <v>281</v>
      </c>
    </row>
    <row r="243" spans="1:11">
      <c r="A243" s="127" t="s">
        <v>1531</v>
      </c>
      <c r="B243" s="128">
        <v>3944</v>
      </c>
      <c r="C243" s="128">
        <v>623</v>
      </c>
      <c r="D243" s="128">
        <v>370</v>
      </c>
      <c r="E243" s="128">
        <v>217</v>
      </c>
      <c r="F243" s="128">
        <v>183</v>
      </c>
      <c r="G243" s="128">
        <v>3999</v>
      </c>
      <c r="H243" s="128">
        <v>692</v>
      </c>
      <c r="I243" s="128">
        <v>384</v>
      </c>
      <c r="J243" s="128">
        <v>295</v>
      </c>
      <c r="K243" s="128">
        <v>124</v>
      </c>
    </row>
    <row r="244" spans="1:11">
      <c r="A244" s="127" t="s">
        <v>1532</v>
      </c>
      <c r="B244" s="128">
        <v>2309</v>
      </c>
      <c r="C244" s="128">
        <v>397</v>
      </c>
      <c r="D244" s="128">
        <v>226</v>
      </c>
      <c r="E244" s="128">
        <v>148</v>
      </c>
      <c r="F244" s="128">
        <v>87</v>
      </c>
      <c r="G244" s="128">
        <v>2277</v>
      </c>
      <c r="H244" s="128">
        <v>399</v>
      </c>
      <c r="I244" s="128">
        <v>215</v>
      </c>
      <c r="J244" s="128">
        <v>148</v>
      </c>
      <c r="K244" s="128">
        <v>86</v>
      </c>
    </row>
    <row r="245" spans="1:11">
      <c r="A245" s="127" t="s">
        <v>1533</v>
      </c>
      <c r="B245" s="128">
        <v>2139</v>
      </c>
      <c r="C245" s="128">
        <v>359</v>
      </c>
      <c r="D245" s="128">
        <v>162</v>
      </c>
      <c r="E245" s="128">
        <v>159</v>
      </c>
      <c r="F245" s="128">
        <v>70</v>
      </c>
      <c r="G245" s="128">
        <v>2040</v>
      </c>
      <c r="H245" s="128">
        <v>348</v>
      </c>
      <c r="I245" s="128">
        <v>170</v>
      </c>
      <c r="J245" s="128">
        <v>156</v>
      </c>
      <c r="K245" s="128">
        <v>95</v>
      </c>
    </row>
    <row r="246" spans="1:11">
      <c r="A246" s="127" t="s">
        <v>1534</v>
      </c>
      <c r="B246" s="128">
        <v>12442</v>
      </c>
      <c r="C246" s="128">
        <v>1986</v>
      </c>
      <c r="D246" s="128">
        <v>1089</v>
      </c>
      <c r="E246" s="128">
        <v>964</v>
      </c>
      <c r="F246" s="128">
        <v>490</v>
      </c>
      <c r="G246" s="128">
        <v>12138</v>
      </c>
      <c r="H246" s="128">
        <v>2000</v>
      </c>
      <c r="I246" s="128">
        <v>1170</v>
      </c>
      <c r="J246" s="128">
        <v>1216</v>
      </c>
      <c r="K246" s="128">
        <v>454</v>
      </c>
    </row>
    <row r="247" spans="1:11">
      <c r="A247" s="127"/>
      <c r="B247" s="128">
        <v>1499</v>
      </c>
      <c r="C247" s="128">
        <v>238</v>
      </c>
      <c r="D247" s="128">
        <v>130</v>
      </c>
      <c r="E247" s="128">
        <v>64</v>
      </c>
      <c r="F247" s="128">
        <v>39</v>
      </c>
      <c r="G247" s="128">
        <v>1522</v>
      </c>
      <c r="H247" s="128">
        <v>261</v>
      </c>
      <c r="I247" s="128">
        <v>144</v>
      </c>
      <c r="J247" s="128">
        <v>86</v>
      </c>
      <c r="K247" s="128">
        <v>39</v>
      </c>
    </row>
    <row r="248" spans="1:11">
      <c r="A248" s="127" t="s">
        <v>1535</v>
      </c>
      <c r="B248" s="128">
        <v>26035</v>
      </c>
      <c r="C248" s="128">
        <v>4249</v>
      </c>
      <c r="D248" s="128">
        <v>2321</v>
      </c>
      <c r="E248" s="128">
        <v>1805</v>
      </c>
      <c r="F248" s="128">
        <v>1034</v>
      </c>
      <c r="G248" s="128">
        <v>25832</v>
      </c>
      <c r="H248" s="128">
        <v>4363</v>
      </c>
      <c r="I248" s="128">
        <v>2406</v>
      </c>
      <c r="J248" s="128">
        <v>2270</v>
      </c>
      <c r="K248" s="128">
        <v>1040</v>
      </c>
    </row>
  </sheetData>
  <sortState ref="A32:A58">
    <sortCondition ref="A32:A58"/>
  </sortState>
  <conditionalFormatting sqref="B2:K27">
    <cfRule type="cellIs" dxfId="11" priority="2" operator="lessThan">
      <formula>5</formula>
    </cfRule>
  </conditionalFormatting>
  <conditionalFormatting sqref="B28:K102">
    <cfRule type="cellIs" dxfId="10" priority="1" operator="lessThan">
      <formula>5</formula>
    </cfRule>
  </conditionalFormatting>
  <pageMargins left="0.78740157499999996" right="0.78740157499999996" top="0.984251969" bottom="0.984251969" header="0.4921259845" footer="0.4921259845"/>
  <headerFooter alignWithMargins="0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1">
    <tabColor theme="3"/>
  </sheetPr>
  <dimension ref="A1:AU248"/>
  <sheetViews>
    <sheetView topLeftCell="C1" workbookViewId="0">
      <pane ySplit="1" topLeftCell="A2" activePane="bottomLeft" state="frozen"/>
      <selection activeCell="D4" sqref="D4:H4"/>
      <selection pane="bottomLeft" activeCell="D4" sqref="D4:H4"/>
    </sheetView>
  </sheetViews>
  <sheetFormatPr baseColWidth="10" defaultRowHeight="12.75"/>
  <cols>
    <col min="1" max="1" width="27.28515625" customWidth="1"/>
  </cols>
  <sheetData>
    <row r="1" spans="1:47">
      <c r="A1" s="129" t="s">
        <v>1432</v>
      </c>
      <c r="B1" s="129" t="s">
        <v>79</v>
      </c>
      <c r="C1" s="129" t="s">
        <v>111</v>
      </c>
      <c r="D1" s="129" t="s">
        <v>80</v>
      </c>
      <c r="E1" s="129" t="s">
        <v>81</v>
      </c>
      <c r="F1" s="129" t="s">
        <v>1203</v>
      </c>
      <c r="G1" s="129" t="s">
        <v>1204</v>
      </c>
      <c r="H1" s="129" t="s">
        <v>1205</v>
      </c>
      <c r="I1" s="129" t="s">
        <v>1206</v>
      </c>
      <c r="J1" s="129" t="s">
        <v>82</v>
      </c>
      <c r="K1" s="129" t="s">
        <v>83</v>
      </c>
      <c r="L1" s="129" t="s">
        <v>1536</v>
      </c>
      <c r="M1" s="129" t="s">
        <v>84</v>
      </c>
      <c r="N1" s="129" t="s">
        <v>85</v>
      </c>
      <c r="O1" s="129" t="s">
        <v>1207</v>
      </c>
      <c r="P1" s="129" t="s">
        <v>86</v>
      </c>
      <c r="Q1" s="129" t="s">
        <v>87</v>
      </c>
      <c r="R1" s="129" t="s">
        <v>88</v>
      </c>
      <c r="S1" s="129" t="s">
        <v>89</v>
      </c>
      <c r="T1" s="129" t="s">
        <v>90</v>
      </c>
      <c r="U1" s="129" t="s">
        <v>91</v>
      </c>
      <c r="V1" s="129" t="s">
        <v>92</v>
      </c>
      <c r="W1" s="129" t="s">
        <v>93</v>
      </c>
      <c r="X1" s="129" t="s">
        <v>94</v>
      </c>
      <c r="Y1" s="129" t="s">
        <v>95</v>
      </c>
      <c r="Z1" s="129" t="s">
        <v>96</v>
      </c>
      <c r="AA1" s="129" t="s">
        <v>97</v>
      </c>
      <c r="AB1" s="129" t="s">
        <v>98</v>
      </c>
      <c r="AC1" s="129" t="s">
        <v>99</v>
      </c>
      <c r="AD1" s="129" t="s">
        <v>100</v>
      </c>
      <c r="AE1" s="129" t="s">
        <v>101</v>
      </c>
      <c r="AF1" s="129" t="s">
        <v>102</v>
      </c>
      <c r="AG1" s="129" t="s">
        <v>103</v>
      </c>
      <c r="AH1" s="129" t="s">
        <v>104</v>
      </c>
      <c r="AI1" s="129" t="s">
        <v>105</v>
      </c>
      <c r="AJ1" s="129" t="s">
        <v>106</v>
      </c>
      <c r="AK1" s="129" t="s">
        <v>107</v>
      </c>
      <c r="AL1" s="129" t="s">
        <v>108</v>
      </c>
      <c r="AM1" s="129" t="s">
        <v>109</v>
      </c>
      <c r="AN1" s="129" t="s">
        <v>110</v>
      </c>
      <c r="AO1" s="129" t="s">
        <v>129</v>
      </c>
      <c r="AP1" s="129" t="s">
        <v>130</v>
      </c>
      <c r="AQ1" s="129" t="s">
        <v>131</v>
      </c>
      <c r="AR1" s="129" t="s">
        <v>132</v>
      </c>
      <c r="AS1" s="129" t="s">
        <v>133</v>
      </c>
      <c r="AT1" s="129" t="s">
        <v>134</v>
      </c>
      <c r="AU1" s="129" t="s">
        <v>135</v>
      </c>
    </row>
    <row r="2" spans="1:47">
      <c r="A2" s="130" t="s">
        <v>1433</v>
      </c>
      <c r="B2" s="131">
        <v>5656</v>
      </c>
      <c r="C2" s="131">
        <v>2845</v>
      </c>
      <c r="D2" s="131">
        <v>2483</v>
      </c>
      <c r="E2" s="131">
        <v>3173</v>
      </c>
      <c r="F2" s="131">
        <v>1674</v>
      </c>
      <c r="G2" s="131">
        <v>2553</v>
      </c>
      <c r="H2" s="131">
        <v>751</v>
      </c>
      <c r="I2" s="131">
        <v>678</v>
      </c>
      <c r="J2" s="131">
        <v>4716</v>
      </c>
      <c r="K2" s="131">
        <v>940</v>
      </c>
      <c r="L2" s="131">
        <v>441</v>
      </c>
      <c r="M2" s="131">
        <v>668</v>
      </c>
      <c r="N2" s="131">
        <v>471</v>
      </c>
      <c r="O2" s="131">
        <v>0</v>
      </c>
      <c r="P2" s="131">
        <v>431</v>
      </c>
      <c r="Q2" s="131">
        <v>620</v>
      </c>
      <c r="R2" s="131">
        <v>1443</v>
      </c>
      <c r="S2" s="131">
        <v>2352</v>
      </c>
      <c r="T2" s="131">
        <v>288</v>
      </c>
      <c r="U2" s="131">
        <v>517</v>
      </c>
      <c r="V2" s="131">
        <v>3554</v>
      </c>
      <c r="W2" s="131">
        <v>265</v>
      </c>
      <c r="X2" s="131">
        <v>26</v>
      </c>
      <c r="Y2" s="131">
        <v>41</v>
      </c>
      <c r="Z2" s="131">
        <v>825</v>
      </c>
      <c r="AA2" s="131">
        <v>47</v>
      </c>
      <c r="AB2" s="131">
        <v>395</v>
      </c>
      <c r="AC2" s="131">
        <v>334</v>
      </c>
      <c r="AD2" s="131">
        <v>577</v>
      </c>
      <c r="AE2" s="131">
        <v>253</v>
      </c>
      <c r="AF2" s="131">
        <v>169</v>
      </c>
      <c r="AG2" s="131">
        <v>1308</v>
      </c>
      <c r="AH2" s="131">
        <v>26</v>
      </c>
      <c r="AI2" s="131">
        <v>648</v>
      </c>
      <c r="AJ2" s="131">
        <v>727</v>
      </c>
      <c r="AK2" s="131">
        <v>1053</v>
      </c>
      <c r="AL2" s="131">
        <v>3185</v>
      </c>
      <c r="AM2" s="131">
        <v>1155</v>
      </c>
      <c r="AN2" s="131">
        <v>117</v>
      </c>
      <c r="AO2" s="131">
        <v>4356</v>
      </c>
      <c r="AP2" s="131">
        <v>3488</v>
      </c>
      <c r="AQ2" s="131">
        <v>4</v>
      </c>
      <c r="AR2" s="131">
        <v>2</v>
      </c>
      <c r="AS2" s="131">
        <v>336</v>
      </c>
      <c r="AT2" s="131">
        <v>526</v>
      </c>
      <c r="AU2" s="131">
        <v>1300</v>
      </c>
    </row>
    <row r="3" spans="1:47">
      <c r="A3" s="130" t="s">
        <v>1434</v>
      </c>
      <c r="B3" s="131">
        <v>45020</v>
      </c>
      <c r="C3" s="131">
        <v>25261</v>
      </c>
      <c r="D3" s="131">
        <v>23159</v>
      </c>
      <c r="E3" s="131">
        <v>21861</v>
      </c>
      <c r="F3" s="131">
        <v>13460</v>
      </c>
      <c r="G3" s="131">
        <v>21399</v>
      </c>
      <c r="H3" s="131">
        <v>4790</v>
      </c>
      <c r="I3" s="131">
        <v>5371</v>
      </c>
      <c r="J3" s="131">
        <v>36644</v>
      </c>
      <c r="K3" s="131">
        <v>8376</v>
      </c>
      <c r="L3" s="131">
        <v>3739</v>
      </c>
      <c r="M3" s="131">
        <v>7680</v>
      </c>
      <c r="N3" s="131">
        <v>3605</v>
      </c>
      <c r="O3" s="131">
        <v>6721</v>
      </c>
      <c r="P3" s="131">
        <v>7657</v>
      </c>
      <c r="Q3" s="131">
        <v>5437</v>
      </c>
      <c r="R3" s="131">
        <v>10637</v>
      </c>
      <c r="S3" s="131">
        <v>13595</v>
      </c>
      <c r="T3" s="131">
        <v>2231</v>
      </c>
      <c r="U3" s="131">
        <v>5428</v>
      </c>
      <c r="V3" s="131">
        <v>24623</v>
      </c>
      <c r="W3" s="131">
        <v>996</v>
      </c>
      <c r="X3" s="131">
        <v>332</v>
      </c>
      <c r="Y3" s="131">
        <v>653</v>
      </c>
      <c r="Z3" s="131">
        <v>5991</v>
      </c>
      <c r="AA3" s="131">
        <v>1016</v>
      </c>
      <c r="AB3" s="131">
        <v>4131</v>
      </c>
      <c r="AC3" s="131">
        <v>3770</v>
      </c>
      <c r="AD3" s="131">
        <v>3454</v>
      </c>
      <c r="AE3" s="131">
        <v>1778</v>
      </c>
      <c r="AF3" s="131">
        <v>1232</v>
      </c>
      <c r="AG3" s="131">
        <v>9933</v>
      </c>
      <c r="AH3" s="131">
        <v>956</v>
      </c>
      <c r="AI3" s="131">
        <v>5405</v>
      </c>
      <c r="AJ3" s="131">
        <v>4970</v>
      </c>
      <c r="AK3" s="131">
        <v>8789</v>
      </c>
      <c r="AL3" s="131">
        <v>26297</v>
      </c>
      <c r="AM3" s="131">
        <v>7624</v>
      </c>
      <c r="AN3" s="131">
        <v>962</v>
      </c>
      <c r="AO3" s="131">
        <v>33222</v>
      </c>
      <c r="AP3" s="131">
        <v>24453</v>
      </c>
      <c r="AQ3" s="131">
        <v>11</v>
      </c>
      <c r="AR3" s="131">
        <v>2</v>
      </c>
      <c r="AS3" s="131">
        <v>2323</v>
      </c>
      <c r="AT3" s="131">
        <v>6433</v>
      </c>
      <c r="AU3" s="131">
        <v>11798</v>
      </c>
    </row>
    <row r="4" spans="1:47">
      <c r="A4" s="130" t="s">
        <v>1435</v>
      </c>
      <c r="B4" s="131">
        <v>384</v>
      </c>
      <c r="C4" s="131">
        <v>201</v>
      </c>
      <c r="D4" s="131">
        <v>180</v>
      </c>
      <c r="E4" s="131">
        <v>204</v>
      </c>
      <c r="F4" s="131">
        <v>100</v>
      </c>
      <c r="G4" s="131">
        <v>170</v>
      </c>
      <c r="H4" s="131">
        <v>43</v>
      </c>
      <c r="I4" s="131">
        <v>71</v>
      </c>
      <c r="J4" s="131">
        <v>327</v>
      </c>
      <c r="K4" s="131">
        <v>57</v>
      </c>
      <c r="L4" s="131">
        <v>27</v>
      </c>
      <c r="M4" s="131">
        <v>36</v>
      </c>
      <c r="N4" s="131">
        <v>39</v>
      </c>
      <c r="O4" s="131">
        <v>0</v>
      </c>
      <c r="P4" s="131">
        <v>59</v>
      </c>
      <c r="Q4" s="131">
        <v>37</v>
      </c>
      <c r="R4" s="131">
        <v>107</v>
      </c>
      <c r="S4" s="131">
        <v>136</v>
      </c>
      <c r="T4" s="131">
        <v>14</v>
      </c>
      <c r="U4" s="131">
        <v>31</v>
      </c>
      <c r="V4" s="131">
        <v>202</v>
      </c>
      <c r="W4" s="131">
        <v>42</v>
      </c>
      <c r="X4" s="131">
        <v>1</v>
      </c>
      <c r="Y4" s="131">
        <v>2</v>
      </c>
      <c r="Z4" s="131">
        <v>53</v>
      </c>
      <c r="AA4" s="131">
        <v>11</v>
      </c>
      <c r="AB4" s="131">
        <v>30</v>
      </c>
      <c r="AC4" s="131">
        <v>18</v>
      </c>
      <c r="AD4" s="131">
        <v>38</v>
      </c>
      <c r="AE4" s="131">
        <v>12</v>
      </c>
      <c r="AF4" s="131">
        <v>13</v>
      </c>
      <c r="AG4" s="131">
        <v>71</v>
      </c>
      <c r="AH4" s="131">
        <v>17</v>
      </c>
      <c r="AI4" s="131">
        <v>46</v>
      </c>
      <c r="AJ4" s="131">
        <v>27</v>
      </c>
      <c r="AK4" s="131">
        <v>103</v>
      </c>
      <c r="AL4" s="131">
        <v>219</v>
      </c>
      <c r="AM4" s="131">
        <v>52</v>
      </c>
      <c r="AN4" s="131">
        <v>1</v>
      </c>
      <c r="AO4" s="131">
        <v>311</v>
      </c>
      <c r="AP4" s="131">
        <v>258</v>
      </c>
      <c r="AQ4" s="131">
        <v>0</v>
      </c>
      <c r="AR4" s="131">
        <v>0</v>
      </c>
      <c r="AS4" s="131">
        <v>23</v>
      </c>
      <c r="AT4" s="131">
        <v>30</v>
      </c>
      <c r="AU4" s="131">
        <v>73</v>
      </c>
    </row>
    <row r="5" spans="1:47">
      <c r="A5" s="130" t="s">
        <v>1436</v>
      </c>
      <c r="B5" s="131">
        <v>641</v>
      </c>
      <c r="C5" s="131">
        <v>342</v>
      </c>
      <c r="D5" s="131">
        <v>308</v>
      </c>
      <c r="E5" s="131">
        <v>333</v>
      </c>
      <c r="F5" s="131">
        <v>197</v>
      </c>
      <c r="G5" s="131">
        <v>268</v>
      </c>
      <c r="H5" s="131">
        <v>82</v>
      </c>
      <c r="I5" s="131">
        <v>94</v>
      </c>
      <c r="J5" s="131">
        <v>538</v>
      </c>
      <c r="K5" s="131">
        <v>103</v>
      </c>
      <c r="L5" s="131">
        <v>43</v>
      </c>
      <c r="M5" s="131">
        <v>79</v>
      </c>
      <c r="N5" s="131">
        <v>79</v>
      </c>
      <c r="O5" s="131">
        <v>0</v>
      </c>
      <c r="P5" s="131">
        <v>74</v>
      </c>
      <c r="Q5" s="131">
        <v>78</v>
      </c>
      <c r="R5" s="131">
        <v>147</v>
      </c>
      <c r="S5" s="131">
        <v>251</v>
      </c>
      <c r="T5" s="131">
        <v>30</v>
      </c>
      <c r="U5" s="131">
        <v>61</v>
      </c>
      <c r="V5" s="131">
        <v>376</v>
      </c>
      <c r="W5" s="131">
        <v>72</v>
      </c>
      <c r="X5" s="131">
        <v>10</v>
      </c>
      <c r="Y5" s="131">
        <v>7</v>
      </c>
      <c r="Z5" s="131">
        <v>82</v>
      </c>
      <c r="AA5" s="131">
        <v>9</v>
      </c>
      <c r="AB5" s="131">
        <v>39</v>
      </c>
      <c r="AC5" s="131">
        <v>26</v>
      </c>
      <c r="AD5" s="131">
        <v>54</v>
      </c>
      <c r="AE5" s="131">
        <v>26</v>
      </c>
      <c r="AF5" s="131">
        <v>35</v>
      </c>
      <c r="AG5" s="131">
        <v>130</v>
      </c>
      <c r="AH5" s="131">
        <v>11</v>
      </c>
      <c r="AI5" s="131">
        <v>73</v>
      </c>
      <c r="AJ5" s="131">
        <v>60</v>
      </c>
      <c r="AK5" s="131">
        <v>169</v>
      </c>
      <c r="AL5" s="131">
        <v>314</v>
      </c>
      <c r="AM5" s="131">
        <v>120</v>
      </c>
      <c r="AN5" s="131">
        <v>8</v>
      </c>
      <c r="AO5" s="131">
        <v>509</v>
      </c>
      <c r="AP5" s="131">
        <v>400</v>
      </c>
      <c r="AQ5" s="131">
        <v>0</v>
      </c>
      <c r="AR5" s="131">
        <v>0</v>
      </c>
      <c r="AS5" s="131">
        <v>46</v>
      </c>
      <c r="AT5" s="131">
        <v>63</v>
      </c>
      <c r="AU5" s="131">
        <v>132</v>
      </c>
    </row>
    <row r="6" spans="1:47">
      <c r="A6" s="130" t="s">
        <v>1437</v>
      </c>
      <c r="B6" s="131">
        <v>8307</v>
      </c>
      <c r="C6" s="131">
        <v>4258</v>
      </c>
      <c r="D6" s="131">
        <v>3979</v>
      </c>
      <c r="E6" s="131">
        <v>4328</v>
      </c>
      <c r="F6" s="131">
        <v>2408</v>
      </c>
      <c r="G6" s="131">
        <v>3917</v>
      </c>
      <c r="H6" s="131">
        <v>947</v>
      </c>
      <c r="I6" s="131">
        <v>1035</v>
      </c>
      <c r="J6" s="131">
        <v>6981</v>
      </c>
      <c r="K6" s="131">
        <v>1326</v>
      </c>
      <c r="L6" s="131">
        <v>573</v>
      </c>
      <c r="M6" s="131">
        <v>899</v>
      </c>
      <c r="N6" s="131">
        <v>692</v>
      </c>
      <c r="O6" s="131">
        <v>1265</v>
      </c>
      <c r="P6" s="131">
        <v>982</v>
      </c>
      <c r="Q6" s="131">
        <v>1040</v>
      </c>
      <c r="R6" s="131">
        <v>2044</v>
      </c>
      <c r="S6" s="131">
        <v>2802</v>
      </c>
      <c r="T6" s="131">
        <v>439</v>
      </c>
      <c r="U6" s="131">
        <v>998</v>
      </c>
      <c r="V6" s="131">
        <v>4886</v>
      </c>
      <c r="W6" s="131">
        <v>227</v>
      </c>
      <c r="X6" s="131">
        <v>60</v>
      </c>
      <c r="Y6" s="131">
        <v>84</v>
      </c>
      <c r="Z6" s="131">
        <v>954</v>
      </c>
      <c r="AA6" s="131">
        <v>126</v>
      </c>
      <c r="AB6" s="131">
        <v>543</v>
      </c>
      <c r="AC6" s="131">
        <v>554</v>
      </c>
      <c r="AD6" s="131">
        <v>1419</v>
      </c>
      <c r="AE6" s="131">
        <v>304</v>
      </c>
      <c r="AF6" s="131">
        <v>163</v>
      </c>
      <c r="AG6" s="131">
        <v>1488</v>
      </c>
      <c r="AH6" s="131">
        <v>111</v>
      </c>
      <c r="AI6" s="131">
        <v>1036</v>
      </c>
      <c r="AJ6" s="131">
        <v>1173</v>
      </c>
      <c r="AK6" s="131">
        <v>1285</v>
      </c>
      <c r="AL6" s="131">
        <v>5229</v>
      </c>
      <c r="AM6" s="131">
        <v>1312</v>
      </c>
      <c r="AN6" s="131">
        <v>184</v>
      </c>
      <c r="AO6" s="131">
        <v>6423</v>
      </c>
      <c r="AP6" s="131">
        <v>5331</v>
      </c>
      <c r="AQ6" s="131">
        <v>4</v>
      </c>
      <c r="AR6" s="131">
        <v>0</v>
      </c>
      <c r="AS6" s="131">
        <v>378</v>
      </c>
      <c r="AT6" s="131">
        <v>710</v>
      </c>
      <c r="AU6" s="131">
        <v>1884</v>
      </c>
    </row>
    <row r="7" spans="1:47">
      <c r="A7" s="130" t="s">
        <v>1438</v>
      </c>
      <c r="B7" s="131">
        <v>3947</v>
      </c>
      <c r="C7" s="131">
        <v>2110</v>
      </c>
      <c r="D7" s="131">
        <v>1991</v>
      </c>
      <c r="E7" s="131">
        <v>1956</v>
      </c>
      <c r="F7" s="131">
        <v>1168</v>
      </c>
      <c r="G7" s="131">
        <v>1746</v>
      </c>
      <c r="H7" s="131">
        <v>461</v>
      </c>
      <c r="I7" s="131">
        <v>572</v>
      </c>
      <c r="J7" s="131">
        <v>3250</v>
      </c>
      <c r="K7" s="131">
        <v>697</v>
      </c>
      <c r="L7" s="131">
        <v>316</v>
      </c>
      <c r="M7" s="131">
        <v>541</v>
      </c>
      <c r="N7" s="131">
        <v>387</v>
      </c>
      <c r="O7" s="131">
        <v>518</v>
      </c>
      <c r="P7" s="131">
        <v>403</v>
      </c>
      <c r="Q7" s="131">
        <v>388</v>
      </c>
      <c r="R7" s="131">
        <v>917</v>
      </c>
      <c r="S7" s="131">
        <v>1362</v>
      </c>
      <c r="T7" s="131">
        <v>185</v>
      </c>
      <c r="U7" s="131">
        <v>688</v>
      </c>
      <c r="V7" s="131">
        <v>2508</v>
      </c>
      <c r="W7" s="131">
        <v>199</v>
      </c>
      <c r="X7" s="131">
        <v>30</v>
      </c>
      <c r="Y7" s="131">
        <v>24</v>
      </c>
      <c r="Z7" s="131">
        <v>486</v>
      </c>
      <c r="AA7" s="131">
        <v>45</v>
      </c>
      <c r="AB7" s="131">
        <v>244</v>
      </c>
      <c r="AC7" s="131">
        <v>267</v>
      </c>
      <c r="AD7" s="131">
        <v>755</v>
      </c>
      <c r="AE7" s="131">
        <v>144</v>
      </c>
      <c r="AF7" s="131">
        <v>149</v>
      </c>
      <c r="AG7" s="131">
        <v>760</v>
      </c>
      <c r="AH7" s="131">
        <v>31</v>
      </c>
      <c r="AI7" s="131">
        <v>402</v>
      </c>
      <c r="AJ7" s="131">
        <v>353</v>
      </c>
      <c r="AK7" s="131">
        <v>849</v>
      </c>
      <c r="AL7" s="131">
        <v>1853</v>
      </c>
      <c r="AM7" s="131">
        <v>967</v>
      </c>
      <c r="AN7" s="131">
        <v>72</v>
      </c>
      <c r="AO7" s="131">
        <v>3102</v>
      </c>
      <c r="AP7" s="131">
        <v>2437</v>
      </c>
      <c r="AQ7" s="131">
        <v>0</v>
      </c>
      <c r="AR7" s="131">
        <v>0</v>
      </c>
      <c r="AS7" s="131">
        <v>228</v>
      </c>
      <c r="AT7" s="131">
        <v>437</v>
      </c>
      <c r="AU7" s="131">
        <v>845</v>
      </c>
    </row>
    <row r="8" spans="1:47">
      <c r="A8" s="130" t="s">
        <v>1439</v>
      </c>
      <c r="B8" s="131">
        <v>779</v>
      </c>
      <c r="C8" s="131">
        <v>396</v>
      </c>
      <c r="D8" s="131">
        <v>402</v>
      </c>
      <c r="E8" s="131">
        <v>377</v>
      </c>
      <c r="F8" s="131">
        <v>216</v>
      </c>
      <c r="G8" s="131">
        <v>318</v>
      </c>
      <c r="H8" s="131">
        <v>107</v>
      </c>
      <c r="I8" s="131">
        <v>138</v>
      </c>
      <c r="J8" s="131">
        <v>674</v>
      </c>
      <c r="K8" s="131">
        <v>105</v>
      </c>
      <c r="L8" s="131">
        <v>48</v>
      </c>
      <c r="M8" s="131">
        <v>88</v>
      </c>
      <c r="N8" s="131">
        <v>64</v>
      </c>
      <c r="O8" s="131">
        <v>0</v>
      </c>
      <c r="P8" s="131">
        <v>98</v>
      </c>
      <c r="Q8" s="131">
        <v>95</v>
      </c>
      <c r="R8" s="131">
        <v>172</v>
      </c>
      <c r="S8" s="131">
        <v>301</v>
      </c>
      <c r="T8" s="131">
        <v>45</v>
      </c>
      <c r="U8" s="131">
        <v>68</v>
      </c>
      <c r="V8" s="131">
        <v>471</v>
      </c>
      <c r="W8" s="131">
        <v>59</v>
      </c>
      <c r="X8" s="131">
        <v>5</v>
      </c>
      <c r="Y8" s="131">
        <v>10</v>
      </c>
      <c r="Z8" s="131">
        <v>89</v>
      </c>
      <c r="AA8" s="131">
        <v>17</v>
      </c>
      <c r="AB8" s="131">
        <v>35</v>
      </c>
      <c r="AC8" s="131">
        <v>56</v>
      </c>
      <c r="AD8" s="131">
        <v>101</v>
      </c>
      <c r="AE8" s="131">
        <v>25</v>
      </c>
      <c r="AF8" s="131">
        <v>25</v>
      </c>
      <c r="AG8" s="131">
        <v>151</v>
      </c>
      <c r="AH8" s="131">
        <v>20</v>
      </c>
      <c r="AI8" s="131">
        <v>101</v>
      </c>
      <c r="AJ8" s="131">
        <v>73</v>
      </c>
      <c r="AK8" s="131">
        <v>122</v>
      </c>
      <c r="AL8" s="131">
        <v>539</v>
      </c>
      <c r="AM8" s="131">
        <v>79</v>
      </c>
      <c r="AN8" s="131">
        <v>12</v>
      </c>
      <c r="AO8" s="131">
        <v>624</v>
      </c>
      <c r="AP8" s="131">
        <v>506</v>
      </c>
      <c r="AQ8" s="131">
        <v>0</v>
      </c>
      <c r="AR8" s="131">
        <v>0</v>
      </c>
      <c r="AS8" s="131">
        <v>48</v>
      </c>
      <c r="AT8" s="131">
        <v>70</v>
      </c>
      <c r="AU8" s="131">
        <v>155</v>
      </c>
    </row>
    <row r="9" spans="1:47">
      <c r="A9" s="130" t="s">
        <v>1440</v>
      </c>
      <c r="B9" s="131">
        <v>9968</v>
      </c>
      <c r="C9" s="131">
        <v>5776</v>
      </c>
      <c r="D9" s="131">
        <v>4805</v>
      </c>
      <c r="E9" s="131">
        <v>5163</v>
      </c>
      <c r="F9" s="131">
        <v>2577</v>
      </c>
      <c r="G9" s="131">
        <v>4715</v>
      </c>
      <c r="H9" s="131">
        <v>1216</v>
      </c>
      <c r="I9" s="131">
        <v>1460</v>
      </c>
      <c r="J9" s="131">
        <v>7765</v>
      </c>
      <c r="K9" s="131">
        <v>2203</v>
      </c>
      <c r="L9" s="131">
        <v>1035</v>
      </c>
      <c r="M9" s="131">
        <v>1577</v>
      </c>
      <c r="N9" s="131">
        <v>674</v>
      </c>
      <c r="O9" s="131">
        <v>0</v>
      </c>
      <c r="P9" s="131">
        <v>1058</v>
      </c>
      <c r="Q9" s="131">
        <v>1214</v>
      </c>
      <c r="R9" s="131">
        <v>2316</v>
      </c>
      <c r="S9" s="131">
        <v>3307</v>
      </c>
      <c r="T9" s="131">
        <v>562</v>
      </c>
      <c r="U9" s="131">
        <v>1502</v>
      </c>
      <c r="V9" s="131">
        <v>6117</v>
      </c>
      <c r="W9" s="131">
        <v>281</v>
      </c>
      <c r="X9" s="131">
        <v>41</v>
      </c>
      <c r="Y9" s="131">
        <v>122</v>
      </c>
      <c r="Z9" s="131">
        <v>1463</v>
      </c>
      <c r="AA9" s="131">
        <v>131</v>
      </c>
      <c r="AB9" s="131">
        <v>649</v>
      </c>
      <c r="AC9" s="131">
        <v>713</v>
      </c>
      <c r="AD9" s="131">
        <v>1107</v>
      </c>
      <c r="AE9" s="131">
        <v>410</v>
      </c>
      <c r="AF9" s="131">
        <v>357</v>
      </c>
      <c r="AG9" s="131">
        <v>1953</v>
      </c>
      <c r="AH9" s="131">
        <v>138</v>
      </c>
      <c r="AI9" s="131">
        <v>1250</v>
      </c>
      <c r="AJ9" s="131">
        <v>1228</v>
      </c>
      <c r="AK9" s="131">
        <v>1822</v>
      </c>
      <c r="AL9" s="131">
        <v>5083</v>
      </c>
      <c r="AM9" s="131">
        <v>2456</v>
      </c>
      <c r="AN9" s="131">
        <v>215</v>
      </c>
      <c r="AO9" s="131">
        <v>7440</v>
      </c>
      <c r="AP9" s="131">
        <v>5533</v>
      </c>
      <c r="AQ9" s="131">
        <v>3</v>
      </c>
      <c r="AR9" s="131">
        <v>0</v>
      </c>
      <c r="AS9" s="131">
        <v>531</v>
      </c>
      <c r="AT9" s="131">
        <v>1373</v>
      </c>
      <c r="AU9" s="131">
        <v>2528</v>
      </c>
    </row>
    <row r="10" spans="1:47">
      <c r="A10" s="130" t="s">
        <v>1441</v>
      </c>
      <c r="B10" s="131">
        <v>3091</v>
      </c>
      <c r="C10" s="131">
        <v>1659</v>
      </c>
      <c r="D10" s="131">
        <v>1511</v>
      </c>
      <c r="E10" s="131">
        <v>1580</v>
      </c>
      <c r="F10" s="131">
        <v>813</v>
      </c>
      <c r="G10" s="131">
        <v>1273</v>
      </c>
      <c r="H10" s="131">
        <v>442</v>
      </c>
      <c r="I10" s="131">
        <v>563</v>
      </c>
      <c r="J10" s="131">
        <v>2544</v>
      </c>
      <c r="K10" s="131">
        <v>547</v>
      </c>
      <c r="L10" s="131">
        <v>271</v>
      </c>
      <c r="M10" s="131">
        <v>256</v>
      </c>
      <c r="N10" s="131">
        <v>317</v>
      </c>
      <c r="O10" s="131">
        <v>0</v>
      </c>
      <c r="P10" s="131">
        <v>546</v>
      </c>
      <c r="Q10" s="131">
        <v>404</v>
      </c>
      <c r="R10" s="131">
        <v>800</v>
      </c>
      <c r="S10" s="131">
        <v>961</v>
      </c>
      <c r="T10" s="131">
        <v>124</v>
      </c>
      <c r="U10" s="131">
        <v>253</v>
      </c>
      <c r="V10" s="131">
        <v>1577</v>
      </c>
      <c r="W10" s="131">
        <v>175</v>
      </c>
      <c r="X10" s="131">
        <v>34</v>
      </c>
      <c r="Y10" s="131">
        <v>31</v>
      </c>
      <c r="Z10" s="131">
        <v>415</v>
      </c>
      <c r="AA10" s="131">
        <v>89</v>
      </c>
      <c r="AB10" s="131">
        <v>158</v>
      </c>
      <c r="AC10" s="131">
        <v>340</v>
      </c>
      <c r="AD10" s="131">
        <v>312</v>
      </c>
      <c r="AE10" s="131">
        <v>127</v>
      </c>
      <c r="AF10" s="131">
        <v>111</v>
      </c>
      <c r="AG10" s="131">
        <v>606</v>
      </c>
      <c r="AH10" s="131">
        <v>92</v>
      </c>
      <c r="AI10" s="131">
        <v>398</v>
      </c>
      <c r="AJ10" s="131">
        <v>191</v>
      </c>
      <c r="AK10" s="131">
        <v>580</v>
      </c>
      <c r="AL10" s="131">
        <v>1518</v>
      </c>
      <c r="AM10" s="131">
        <v>832</v>
      </c>
      <c r="AN10" s="131">
        <v>71</v>
      </c>
      <c r="AO10" s="131">
        <v>2422</v>
      </c>
      <c r="AP10" s="131">
        <v>2016</v>
      </c>
      <c r="AQ10" s="131">
        <v>0</v>
      </c>
      <c r="AR10" s="131">
        <v>0</v>
      </c>
      <c r="AS10" s="131">
        <v>194</v>
      </c>
      <c r="AT10" s="131">
        <v>212</v>
      </c>
      <c r="AU10" s="131">
        <v>669</v>
      </c>
    </row>
    <row r="11" spans="1:47">
      <c r="A11" s="130" t="s">
        <v>1442</v>
      </c>
      <c r="B11" s="131">
        <v>1257</v>
      </c>
      <c r="C11" s="131">
        <v>587</v>
      </c>
      <c r="D11" s="131">
        <v>587</v>
      </c>
      <c r="E11" s="131">
        <v>670</v>
      </c>
      <c r="F11" s="131">
        <v>357</v>
      </c>
      <c r="G11" s="131">
        <v>555</v>
      </c>
      <c r="H11" s="131">
        <v>139</v>
      </c>
      <c r="I11" s="131">
        <v>206</v>
      </c>
      <c r="J11" s="131">
        <v>1095</v>
      </c>
      <c r="K11" s="131">
        <v>162</v>
      </c>
      <c r="L11" s="131">
        <v>72</v>
      </c>
      <c r="M11" s="131">
        <v>96</v>
      </c>
      <c r="N11" s="131">
        <v>148</v>
      </c>
      <c r="O11" s="131">
        <v>0</v>
      </c>
      <c r="P11" s="131">
        <v>128</v>
      </c>
      <c r="Q11" s="131">
        <v>135</v>
      </c>
      <c r="R11" s="131">
        <v>268</v>
      </c>
      <c r="S11" s="131">
        <v>521</v>
      </c>
      <c r="T11" s="131">
        <v>64</v>
      </c>
      <c r="U11" s="131">
        <v>141</v>
      </c>
      <c r="V11" s="131">
        <v>801</v>
      </c>
      <c r="W11" s="131">
        <v>92</v>
      </c>
      <c r="X11" s="131">
        <v>8</v>
      </c>
      <c r="Y11" s="131">
        <v>4</v>
      </c>
      <c r="Z11" s="131">
        <v>169</v>
      </c>
      <c r="AA11" s="131">
        <v>11</v>
      </c>
      <c r="AB11" s="131">
        <v>73</v>
      </c>
      <c r="AC11" s="131">
        <v>86</v>
      </c>
      <c r="AD11" s="131">
        <v>197</v>
      </c>
      <c r="AE11" s="131">
        <v>38</v>
      </c>
      <c r="AF11" s="131">
        <v>39</v>
      </c>
      <c r="AG11" s="131">
        <v>265</v>
      </c>
      <c r="AH11" s="131">
        <v>13</v>
      </c>
      <c r="AI11" s="131">
        <v>126</v>
      </c>
      <c r="AJ11" s="131">
        <v>124</v>
      </c>
      <c r="AK11" s="131">
        <v>161</v>
      </c>
      <c r="AL11" s="131">
        <v>763</v>
      </c>
      <c r="AM11" s="131">
        <v>244</v>
      </c>
      <c r="AN11" s="131">
        <v>35</v>
      </c>
      <c r="AO11" s="131">
        <v>1027</v>
      </c>
      <c r="AP11" s="131">
        <v>891</v>
      </c>
      <c r="AQ11" s="131">
        <v>0</v>
      </c>
      <c r="AR11" s="131">
        <v>0</v>
      </c>
      <c r="AS11" s="131">
        <v>72</v>
      </c>
      <c r="AT11" s="131">
        <v>64</v>
      </c>
      <c r="AU11" s="131">
        <v>230</v>
      </c>
    </row>
    <row r="12" spans="1:47">
      <c r="A12" s="130" t="s">
        <v>1443</v>
      </c>
      <c r="B12" s="131">
        <v>1010</v>
      </c>
      <c r="C12" s="131">
        <v>527</v>
      </c>
      <c r="D12" s="131">
        <v>473</v>
      </c>
      <c r="E12" s="131">
        <v>537</v>
      </c>
      <c r="F12" s="131">
        <v>267</v>
      </c>
      <c r="G12" s="131">
        <v>467</v>
      </c>
      <c r="H12" s="131">
        <v>124</v>
      </c>
      <c r="I12" s="131">
        <v>152</v>
      </c>
      <c r="J12" s="131">
        <v>829</v>
      </c>
      <c r="K12" s="131">
        <v>181</v>
      </c>
      <c r="L12" s="131">
        <v>79</v>
      </c>
      <c r="M12" s="131">
        <v>118</v>
      </c>
      <c r="N12" s="131">
        <v>102</v>
      </c>
      <c r="O12" s="131">
        <v>0</v>
      </c>
      <c r="P12" s="131">
        <v>123</v>
      </c>
      <c r="Q12" s="131">
        <v>101</v>
      </c>
      <c r="R12" s="131">
        <v>239</v>
      </c>
      <c r="S12" s="131">
        <v>404</v>
      </c>
      <c r="T12" s="131">
        <v>35</v>
      </c>
      <c r="U12" s="131">
        <v>107</v>
      </c>
      <c r="V12" s="131">
        <v>618</v>
      </c>
      <c r="W12" s="131">
        <v>66</v>
      </c>
      <c r="X12" s="131">
        <v>7</v>
      </c>
      <c r="Y12" s="131">
        <v>10</v>
      </c>
      <c r="Z12" s="131">
        <v>134</v>
      </c>
      <c r="AA12" s="131">
        <v>18</v>
      </c>
      <c r="AB12" s="131">
        <v>54</v>
      </c>
      <c r="AC12" s="131">
        <v>77</v>
      </c>
      <c r="AD12" s="131">
        <v>127</v>
      </c>
      <c r="AE12" s="131">
        <v>46</v>
      </c>
      <c r="AF12" s="131">
        <v>39</v>
      </c>
      <c r="AG12" s="131">
        <v>214</v>
      </c>
      <c r="AH12" s="131">
        <v>18</v>
      </c>
      <c r="AI12" s="131">
        <v>99</v>
      </c>
      <c r="AJ12" s="131">
        <v>97</v>
      </c>
      <c r="AK12" s="131">
        <v>173</v>
      </c>
      <c r="AL12" s="131">
        <v>497</v>
      </c>
      <c r="AM12" s="131">
        <v>298</v>
      </c>
      <c r="AN12" s="131">
        <v>23</v>
      </c>
      <c r="AO12" s="131">
        <v>813</v>
      </c>
      <c r="AP12" s="131">
        <v>664</v>
      </c>
      <c r="AQ12" s="131">
        <v>0</v>
      </c>
      <c r="AR12" s="131">
        <v>0</v>
      </c>
      <c r="AS12" s="131">
        <v>65</v>
      </c>
      <c r="AT12" s="131">
        <v>84</v>
      </c>
      <c r="AU12" s="131">
        <v>197</v>
      </c>
    </row>
    <row r="13" spans="1:47">
      <c r="A13" s="130" t="s">
        <v>1444</v>
      </c>
      <c r="B13" s="131">
        <v>2047</v>
      </c>
      <c r="C13" s="131">
        <v>1079</v>
      </c>
      <c r="D13" s="131">
        <v>948</v>
      </c>
      <c r="E13" s="131">
        <v>1099</v>
      </c>
      <c r="F13" s="131">
        <v>511</v>
      </c>
      <c r="G13" s="131">
        <v>873</v>
      </c>
      <c r="H13" s="131">
        <v>256</v>
      </c>
      <c r="I13" s="131">
        <v>407</v>
      </c>
      <c r="J13" s="131">
        <v>1725</v>
      </c>
      <c r="K13" s="131">
        <v>322</v>
      </c>
      <c r="L13" s="131">
        <v>150</v>
      </c>
      <c r="M13" s="131">
        <v>178</v>
      </c>
      <c r="N13" s="131">
        <v>154</v>
      </c>
      <c r="O13" s="131">
        <v>0</v>
      </c>
      <c r="P13" s="131">
        <v>297</v>
      </c>
      <c r="Q13" s="131">
        <v>286</v>
      </c>
      <c r="R13" s="131">
        <v>458</v>
      </c>
      <c r="S13" s="131">
        <v>745</v>
      </c>
      <c r="T13" s="131">
        <v>92</v>
      </c>
      <c r="U13" s="131">
        <v>169</v>
      </c>
      <c r="V13" s="131">
        <v>1154</v>
      </c>
      <c r="W13" s="131">
        <v>115</v>
      </c>
      <c r="X13" s="131">
        <v>12</v>
      </c>
      <c r="Y13" s="131">
        <v>37</v>
      </c>
      <c r="Z13" s="131">
        <v>348</v>
      </c>
      <c r="AA13" s="131">
        <v>44</v>
      </c>
      <c r="AB13" s="131">
        <v>113</v>
      </c>
      <c r="AC13" s="131">
        <v>276</v>
      </c>
      <c r="AD13" s="131">
        <v>136</v>
      </c>
      <c r="AE13" s="131">
        <v>60</v>
      </c>
      <c r="AF13" s="131">
        <v>51</v>
      </c>
      <c r="AG13" s="131">
        <v>404</v>
      </c>
      <c r="AH13" s="131">
        <v>36</v>
      </c>
      <c r="AI13" s="131">
        <v>275</v>
      </c>
      <c r="AJ13" s="131">
        <v>129</v>
      </c>
      <c r="AK13" s="131">
        <v>503</v>
      </c>
      <c r="AL13" s="131">
        <v>1052</v>
      </c>
      <c r="AM13" s="131">
        <v>387</v>
      </c>
      <c r="AN13" s="131">
        <v>23</v>
      </c>
      <c r="AO13" s="131">
        <v>1658</v>
      </c>
      <c r="AP13" s="131">
        <v>1411</v>
      </c>
      <c r="AQ13" s="131">
        <v>0</v>
      </c>
      <c r="AR13" s="131">
        <v>2</v>
      </c>
      <c r="AS13" s="131">
        <v>108</v>
      </c>
      <c r="AT13" s="131">
        <v>137</v>
      </c>
      <c r="AU13" s="131">
        <v>389</v>
      </c>
    </row>
    <row r="14" spans="1:47">
      <c r="A14" s="130" t="s">
        <v>1445</v>
      </c>
      <c r="B14" s="131">
        <v>1267</v>
      </c>
      <c r="C14" s="131">
        <v>573</v>
      </c>
      <c r="D14" s="131">
        <v>510</v>
      </c>
      <c r="E14" s="131">
        <v>757</v>
      </c>
      <c r="F14" s="131">
        <v>322</v>
      </c>
      <c r="G14" s="131">
        <v>633</v>
      </c>
      <c r="H14" s="131">
        <v>165</v>
      </c>
      <c r="I14" s="131">
        <v>147</v>
      </c>
      <c r="J14" s="131">
        <v>1102</v>
      </c>
      <c r="K14" s="131">
        <v>165</v>
      </c>
      <c r="L14" s="131">
        <v>71</v>
      </c>
      <c r="M14" s="131">
        <v>82</v>
      </c>
      <c r="N14" s="131">
        <v>128</v>
      </c>
      <c r="O14" s="131">
        <v>0</v>
      </c>
      <c r="P14" s="131">
        <v>149</v>
      </c>
      <c r="Q14" s="131">
        <v>182</v>
      </c>
      <c r="R14" s="131">
        <v>311</v>
      </c>
      <c r="S14" s="131">
        <v>467</v>
      </c>
      <c r="T14" s="131">
        <v>56</v>
      </c>
      <c r="U14" s="131">
        <v>101</v>
      </c>
      <c r="V14" s="131">
        <v>689</v>
      </c>
      <c r="W14" s="131">
        <v>51</v>
      </c>
      <c r="X14" s="131">
        <v>5</v>
      </c>
      <c r="Y14" s="131">
        <v>14</v>
      </c>
      <c r="Z14" s="131">
        <v>195</v>
      </c>
      <c r="AA14" s="131">
        <v>27</v>
      </c>
      <c r="AB14" s="131">
        <v>81</v>
      </c>
      <c r="AC14" s="131">
        <v>89</v>
      </c>
      <c r="AD14" s="131">
        <v>126</v>
      </c>
      <c r="AE14" s="131">
        <v>39</v>
      </c>
      <c r="AF14" s="131">
        <v>36</v>
      </c>
      <c r="AG14" s="131">
        <v>266</v>
      </c>
      <c r="AH14" s="131">
        <v>16</v>
      </c>
      <c r="AI14" s="131">
        <v>176</v>
      </c>
      <c r="AJ14" s="131">
        <v>133</v>
      </c>
      <c r="AK14" s="131">
        <v>299</v>
      </c>
      <c r="AL14" s="131">
        <v>653</v>
      </c>
      <c r="AM14" s="131">
        <v>238</v>
      </c>
      <c r="AN14" s="131">
        <v>16</v>
      </c>
      <c r="AO14" s="131">
        <v>1004</v>
      </c>
      <c r="AP14" s="131">
        <v>877</v>
      </c>
      <c r="AQ14" s="131">
        <v>0</v>
      </c>
      <c r="AR14" s="131">
        <v>0</v>
      </c>
      <c r="AS14" s="131">
        <v>60</v>
      </c>
      <c r="AT14" s="131">
        <v>67</v>
      </c>
      <c r="AU14" s="131">
        <v>263</v>
      </c>
    </row>
    <row r="15" spans="1:47">
      <c r="A15" s="130" t="s">
        <v>1446</v>
      </c>
      <c r="B15" s="131">
        <v>24425</v>
      </c>
      <c r="C15" s="131">
        <v>13374</v>
      </c>
      <c r="D15" s="131">
        <v>12541</v>
      </c>
      <c r="E15" s="131">
        <v>11884</v>
      </c>
      <c r="F15" s="131">
        <v>7572</v>
      </c>
      <c r="G15" s="131">
        <v>11347</v>
      </c>
      <c r="H15" s="131">
        <v>2645</v>
      </c>
      <c r="I15" s="131">
        <v>2861</v>
      </c>
      <c r="J15" s="131">
        <v>20103</v>
      </c>
      <c r="K15" s="131">
        <v>4322</v>
      </c>
      <c r="L15" s="131">
        <v>2031</v>
      </c>
      <c r="M15" s="131">
        <v>3924</v>
      </c>
      <c r="N15" s="131">
        <v>2158</v>
      </c>
      <c r="O15" s="131">
        <v>4135</v>
      </c>
      <c r="P15" s="131">
        <v>5102</v>
      </c>
      <c r="Q15" s="131">
        <v>3014</v>
      </c>
      <c r="R15" s="131">
        <v>5288</v>
      </c>
      <c r="S15" s="131">
        <v>7003</v>
      </c>
      <c r="T15" s="131">
        <v>1019</v>
      </c>
      <c r="U15" s="131">
        <v>2982</v>
      </c>
      <c r="V15" s="131">
        <v>12489</v>
      </c>
      <c r="W15" s="131">
        <v>744</v>
      </c>
      <c r="X15" s="131">
        <v>248</v>
      </c>
      <c r="Y15" s="131">
        <v>306</v>
      </c>
      <c r="Z15" s="131">
        <v>3509</v>
      </c>
      <c r="AA15" s="131">
        <v>678</v>
      </c>
      <c r="AB15" s="131">
        <v>1859</v>
      </c>
      <c r="AC15" s="131">
        <v>2298</v>
      </c>
      <c r="AD15" s="131">
        <v>1572</v>
      </c>
      <c r="AE15" s="131">
        <v>787</v>
      </c>
      <c r="AF15" s="131">
        <v>755</v>
      </c>
      <c r="AG15" s="131">
        <v>5167</v>
      </c>
      <c r="AH15" s="131">
        <v>710</v>
      </c>
      <c r="AI15" s="131">
        <v>2984</v>
      </c>
      <c r="AJ15" s="131">
        <v>2559</v>
      </c>
      <c r="AK15" s="131">
        <v>4728</v>
      </c>
      <c r="AL15" s="131">
        <v>11545</v>
      </c>
      <c r="AM15" s="131">
        <v>6753</v>
      </c>
      <c r="AN15" s="131">
        <v>400</v>
      </c>
      <c r="AO15" s="131">
        <v>18672</v>
      </c>
      <c r="AP15" s="131">
        <v>14126</v>
      </c>
      <c r="AQ15" s="131">
        <v>4</v>
      </c>
      <c r="AR15" s="131">
        <v>0</v>
      </c>
      <c r="AS15" s="131">
        <v>1207</v>
      </c>
      <c r="AT15" s="131">
        <v>3335</v>
      </c>
      <c r="AU15" s="131">
        <v>5753</v>
      </c>
    </row>
    <row r="16" spans="1:47">
      <c r="A16" s="130" t="s">
        <v>1447</v>
      </c>
      <c r="B16" s="131">
        <v>2288</v>
      </c>
      <c r="C16" s="131">
        <v>1217</v>
      </c>
      <c r="D16" s="131">
        <v>1034</v>
      </c>
      <c r="E16" s="131">
        <v>1254</v>
      </c>
      <c r="F16" s="131">
        <v>637</v>
      </c>
      <c r="G16" s="131">
        <v>1039</v>
      </c>
      <c r="H16" s="131">
        <v>284</v>
      </c>
      <c r="I16" s="131">
        <v>328</v>
      </c>
      <c r="J16" s="131">
        <v>1929</v>
      </c>
      <c r="K16" s="131">
        <v>359</v>
      </c>
      <c r="L16" s="131">
        <v>125</v>
      </c>
      <c r="M16" s="131">
        <v>274</v>
      </c>
      <c r="N16" s="131">
        <v>242</v>
      </c>
      <c r="O16" s="131">
        <v>284</v>
      </c>
      <c r="P16" s="131">
        <v>192</v>
      </c>
      <c r="Q16" s="131">
        <v>285</v>
      </c>
      <c r="R16" s="131">
        <v>543</v>
      </c>
      <c r="S16" s="131">
        <v>910</v>
      </c>
      <c r="T16" s="131">
        <v>123</v>
      </c>
      <c r="U16" s="131">
        <v>235</v>
      </c>
      <c r="V16" s="131">
        <v>1417</v>
      </c>
      <c r="W16" s="131">
        <v>115</v>
      </c>
      <c r="X16" s="131">
        <v>14</v>
      </c>
      <c r="Y16" s="131">
        <v>22</v>
      </c>
      <c r="Z16" s="131">
        <v>376</v>
      </c>
      <c r="AA16" s="131">
        <v>31</v>
      </c>
      <c r="AB16" s="131">
        <v>149</v>
      </c>
      <c r="AC16" s="131">
        <v>181</v>
      </c>
      <c r="AD16" s="131">
        <v>241</v>
      </c>
      <c r="AE16" s="131">
        <v>74</v>
      </c>
      <c r="AF16" s="131">
        <v>51</v>
      </c>
      <c r="AG16" s="131">
        <v>489</v>
      </c>
      <c r="AH16" s="131">
        <v>31</v>
      </c>
      <c r="AI16" s="131">
        <v>210</v>
      </c>
      <c r="AJ16" s="131">
        <v>289</v>
      </c>
      <c r="AK16" s="131">
        <v>356</v>
      </c>
      <c r="AL16" s="131">
        <v>1344</v>
      </c>
      <c r="AM16" s="131">
        <v>368</v>
      </c>
      <c r="AN16" s="131">
        <v>91</v>
      </c>
      <c r="AO16" s="131">
        <v>1765</v>
      </c>
      <c r="AP16" s="131">
        <v>1450</v>
      </c>
      <c r="AQ16" s="131">
        <v>1</v>
      </c>
      <c r="AR16" s="131">
        <v>0</v>
      </c>
      <c r="AS16" s="131">
        <v>101</v>
      </c>
      <c r="AT16" s="131">
        <v>213</v>
      </c>
      <c r="AU16" s="131">
        <v>523</v>
      </c>
    </row>
    <row r="17" spans="1:47">
      <c r="A17" s="130" t="s">
        <v>1448</v>
      </c>
      <c r="B17" s="131">
        <v>1256</v>
      </c>
      <c r="C17" s="131">
        <v>567</v>
      </c>
      <c r="D17" s="131">
        <v>543</v>
      </c>
      <c r="E17" s="131">
        <v>713</v>
      </c>
      <c r="F17" s="131">
        <v>321</v>
      </c>
      <c r="G17" s="131">
        <v>576</v>
      </c>
      <c r="H17" s="131">
        <v>153</v>
      </c>
      <c r="I17" s="131">
        <v>206</v>
      </c>
      <c r="J17" s="131">
        <v>1080</v>
      </c>
      <c r="K17" s="131">
        <v>176</v>
      </c>
      <c r="L17" s="131">
        <v>72</v>
      </c>
      <c r="M17" s="131">
        <v>111</v>
      </c>
      <c r="N17" s="131">
        <v>95</v>
      </c>
      <c r="O17" s="131">
        <v>0</v>
      </c>
      <c r="P17" s="131">
        <v>129</v>
      </c>
      <c r="Q17" s="131">
        <v>154</v>
      </c>
      <c r="R17" s="131">
        <v>323</v>
      </c>
      <c r="S17" s="131">
        <v>477</v>
      </c>
      <c r="T17" s="131">
        <v>64</v>
      </c>
      <c r="U17" s="131">
        <v>108</v>
      </c>
      <c r="V17" s="131">
        <v>729</v>
      </c>
      <c r="W17" s="131">
        <v>80</v>
      </c>
      <c r="X17" s="131">
        <v>5</v>
      </c>
      <c r="Y17" s="131">
        <v>13</v>
      </c>
      <c r="Z17" s="131">
        <v>197</v>
      </c>
      <c r="AA17" s="131">
        <v>25</v>
      </c>
      <c r="AB17" s="131">
        <v>75</v>
      </c>
      <c r="AC17" s="131">
        <v>106</v>
      </c>
      <c r="AD17" s="131">
        <v>157</v>
      </c>
      <c r="AE17" s="131">
        <v>44</v>
      </c>
      <c r="AF17" s="131">
        <v>43</v>
      </c>
      <c r="AG17" s="131">
        <v>252</v>
      </c>
      <c r="AH17" s="131">
        <v>13</v>
      </c>
      <c r="AI17" s="131">
        <v>132</v>
      </c>
      <c r="AJ17" s="131">
        <v>101</v>
      </c>
      <c r="AK17" s="131">
        <v>273</v>
      </c>
      <c r="AL17" s="131">
        <v>747</v>
      </c>
      <c r="AM17" s="131">
        <v>157</v>
      </c>
      <c r="AN17" s="131">
        <v>29</v>
      </c>
      <c r="AO17" s="131">
        <v>985</v>
      </c>
      <c r="AP17" s="131">
        <v>830</v>
      </c>
      <c r="AQ17" s="131">
        <v>2</v>
      </c>
      <c r="AR17" s="131">
        <v>0</v>
      </c>
      <c r="AS17" s="131">
        <v>65</v>
      </c>
      <c r="AT17" s="131">
        <v>88</v>
      </c>
      <c r="AU17" s="131">
        <v>271</v>
      </c>
    </row>
    <row r="18" spans="1:47">
      <c r="A18" s="130" t="s">
        <v>1449</v>
      </c>
      <c r="B18" s="131">
        <v>4593</v>
      </c>
      <c r="C18" s="131">
        <v>2256</v>
      </c>
      <c r="D18" s="131">
        <v>2204</v>
      </c>
      <c r="E18" s="131">
        <v>2389</v>
      </c>
      <c r="F18" s="131">
        <v>1278</v>
      </c>
      <c r="G18" s="131">
        <v>2133</v>
      </c>
      <c r="H18" s="131">
        <v>555</v>
      </c>
      <c r="I18" s="131">
        <v>627</v>
      </c>
      <c r="J18" s="131">
        <v>3989</v>
      </c>
      <c r="K18" s="131">
        <v>604</v>
      </c>
      <c r="L18" s="131">
        <v>225</v>
      </c>
      <c r="M18" s="131">
        <v>463</v>
      </c>
      <c r="N18" s="131">
        <v>558</v>
      </c>
      <c r="O18" s="131">
        <v>449</v>
      </c>
      <c r="P18" s="131">
        <v>542</v>
      </c>
      <c r="Q18" s="131">
        <v>558</v>
      </c>
      <c r="R18" s="131">
        <v>1084</v>
      </c>
      <c r="S18" s="131">
        <v>1731</v>
      </c>
      <c r="T18" s="131">
        <v>173</v>
      </c>
      <c r="U18" s="131">
        <v>502</v>
      </c>
      <c r="V18" s="131">
        <v>2690</v>
      </c>
      <c r="W18" s="131">
        <v>224</v>
      </c>
      <c r="X18" s="131">
        <v>25</v>
      </c>
      <c r="Y18" s="131">
        <v>40</v>
      </c>
      <c r="Z18" s="131">
        <v>575</v>
      </c>
      <c r="AA18" s="131">
        <v>67</v>
      </c>
      <c r="AB18" s="131">
        <v>300</v>
      </c>
      <c r="AC18" s="131">
        <v>315</v>
      </c>
      <c r="AD18" s="131">
        <v>568</v>
      </c>
      <c r="AE18" s="131">
        <v>192</v>
      </c>
      <c r="AF18" s="131">
        <v>136</v>
      </c>
      <c r="AG18" s="131">
        <v>966</v>
      </c>
      <c r="AH18" s="131">
        <v>70</v>
      </c>
      <c r="AI18" s="131">
        <v>584</v>
      </c>
      <c r="AJ18" s="131">
        <v>508</v>
      </c>
      <c r="AK18" s="131">
        <v>689</v>
      </c>
      <c r="AL18" s="131">
        <v>2403</v>
      </c>
      <c r="AM18" s="131">
        <v>1318</v>
      </c>
      <c r="AN18" s="131">
        <v>56</v>
      </c>
      <c r="AO18" s="131">
        <v>3646</v>
      </c>
      <c r="AP18" s="131">
        <v>3076</v>
      </c>
      <c r="AQ18" s="131">
        <v>0</v>
      </c>
      <c r="AR18" s="131">
        <v>0</v>
      </c>
      <c r="AS18" s="131">
        <v>225</v>
      </c>
      <c r="AT18" s="131">
        <v>345</v>
      </c>
      <c r="AU18" s="131">
        <v>947</v>
      </c>
    </row>
    <row r="19" spans="1:47">
      <c r="A19" s="130" t="s">
        <v>1450</v>
      </c>
      <c r="B19" s="131">
        <v>2174</v>
      </c>
      <c r="C19" s="131">
        <v>1012</v>
      </c>
      <c r="D19" s="131">
        <v>948</v>
      </c>
      <c r="E19" s="131">
        <v>1226</v>
      </c>
      <c r="F19" s="131">
        <v>571</v>
      </c>
      <c r="G19" s="131">
        <v>986</v>
      </c>
      <c r="H19" s="131">
        <v>309</v>
      </c>
      <c r="I19" s="131">
        <v>308</v>
      </c>
      <c r="J19" s="131">
        <v>1906</v>
      </c>
      <c r="K19" s="131">
        <v>268</v>
      </c>
      <c r="L19" s="131">
        <v>74</v>
      </c>
      <c r="M19" s="131">
        <v>103</v>
      </c>
      <c r="N19" s="131">
        <v>171</v>
      </c>
      <c r="O19" s="131">
        <v>0</v>
      </c>
      <c r="P19" s="131">
        <v>257</v>
      </c>
      <c r="Q19" s="131">
        <v>329</v>
      </c>
      <c r="R19" s="131">
        <v>596</v>
      </c>
      <c r="S19" s="131">
        <v>750</v>
      </c>
      <c r="T19" s="131">
        <v>73</v>
      </c>
      <c r="U19" s="131">
        <v>168</v>
      </c>
      <c r="V19" s="131">
        <v>1142</v>
      </c>
      <c r="W19" s="131">
        <v>71</v>
      </c>
      <c r="X19" s="131">
        <v>12</v>
      </c>
      <c r="Y19" s="131">
        <v>31</v>
      </c>
      <c r="Z19" s="131">
        <v>309</v>
      </c>
      <c r="AA19" s="131">
        <v>32</v>
      </c>
      <c r="AB19" s="131">
        <v>150</v>
      </c>
      <c r="AC19" s="131">
        <v>134</v>
      </c>
      <c r="AD19" s="131">
        <v>262</v>
      </c>
      <c r="AE19" s="131">
        <v>97</v>
      </c>
      <c r="AF19" s="131">
        <v>74</v>
      </c>
      <c r="AG19" s="131">
        <v>432</v>
      </c>
      <c r="AH19" s="131">
        <v>31</v>
      </c>
      <c r="AI19" s="131">
        <v>273</v>
      </c>
      <c r="AJ19" s="131">
        <v>254</v>
      </c>
      <c r="AK19" s="131">
        <v>454</v>
      </c>
      <c r="AL19" s="131">
        <v>1328</v>
      </c>
      <c r="AM19" s="131">
        <v>250</v>
      </c>
      <c r="AN19" s="131">
        <v>53</v>
      </c>
      <c r="AO19" s="131">
        <v>1689</v>
      </c>
      <c r="AP19" s="131">
        <v>1553</v>
      </c>
      <c r="AQ19" s="131">
        <v>0</v>
      </c>
      <c r="AR19" s="131">
        <v>0</v>
      </c>
      <c r="AS19" s="131">
        <v>58</v>
      </c>
      <c r="AT19" s="131">
        <v>78</v>
      </c>
      <c r="AU19" s="131">
        <v>485</v>
      </c>
    </row>
    <row r="20" spans="1:47">
      <c r="A20" s="130" t="s">
        <v>1451</v>
      </c>
      <c r="B20" s="131">
        <v>4094</v>
      </c>
      <c r="C20" s="131">
        <v>2072</v>
      </c>
      <c r="D20" s="131">
        <v>1960</v>
      </c>
      <c r="E20" s="131">
        <v>2134</v>
      </c>
      <c r="F20" s="131">
        <v>1094</v>
      </c>
      <c r="G20" s="131">
        <v>1830</v>
      </c>
      <c r="H20" s="131">
        <v>550</v>
      </c>
      <c r="I20" s="131">
        <v>620</v>
      </c>
      <c r="J20" s="131">
        <v>3465</v>
      </c>
      <c r="K20" s="131">
        <v>629</v>
      </c>
      <c r="L20" s="131">
        <v>267</v>
      </c>
      <c r="M20" s="131">
        <v>481</v>
      </c>
      <c r="N20" s="131">
        <v>359</v>
      </c>
      <c r="O20" s="131">
        <v>174</v>
      </c>
      <c r="P20" s="131">
        <v>396</v>
      </c>
      <c r="Q20" s="131">
        <v>454</v>
      </c>
      <c r="R20" s="131">
        <v>957</v>
      </c>
      <c r="S20" s="131">
        <v>1643</v>
      </c>
      <c r="T20" s="131">
        <v>226</v>
      </c>
      <c r="U20" s="131">
        <v>417</v>
      </c>
      <c r="V20" s="131">
        <v>2546</v>
      </c>
      <c r="W20" s="131">
        <v>282</v>
      </c>
      <c r="X20" s="131">
        <v>33</v>
      </c>
      <c r="Y20" s="131">
        <v>47</v>
      </c>
      <c r="Z20" s="131">
        <v>548</v>
      </c>
      <c r="AA20" s="131">
        <v>70</v>
      </c>
      <c r="AB20" s="131">
        <v>264</v>
      </c>
      <c r="AC20" s="131">
        <v>257</v>
      </c>
      <c r="AD20" s="131">
        <v>558</v>
      </c>
      <c r="AE20" s="131">
        <v>167</v>
      </c>
      <c r="AF20" s="131">
        <v>116</v>
      </c>
      <c r="AG20" s="131">
        <v>821</v>
      </c>
      <c r="AH20" s="131">
        <v>69</v>
      </c>
      <c r="AI20" s="131">
        <v>409</v>
      </c>
      <c r="AJ20" s="131">
        <v>414</v>
      </c>
      <c r="AK20" s="131">
        <v>838</v>
      </c>
      <c r="AL20" s="131">
        <v>2394</v>
      </c>
      <c r="AM20" s="131">
        <v>584</v>
      </c>
      <c r="AN20" s="131">
        <v>111</v>
      </c>
      <c r="AO20" s="131">
        <v>3155</v>
      </c>
      <c r="AP20" s="131">
        <v>2538</v>
      </c>
      <c r="AQ20" s="131">
        <v>2</v>
      </c>
      <c r="AR20" s="131">
        <v>1</v>
      </c>
      <c r="AS20" s="131">
        <v>222</v>
      </c>
      <c r="AT20" s="131">
        <v>392</v>
      </c>
      <c r="AU20" s="131">
        <v>939</v>
      </c>
    </row>
    <row r="21" spans="1:47">
      <c r="A21" s="130" t="s">
        <v>1452</v>
      </c>
      <c r="B21" s="131">
        <v>2669</v>
      </c>
      <c r="C21" s="131">
        <v>1386</v>
      </c>
      <c r="D21" s="131">
        <v>1207</v>
      </c>
      <c r="E21" s="131">
        <v>1462</v>
      </c>
      <c r="F21" s="131">
        <v>722</v>
      </c>
      <c r="G21" s="131">
        <v>1198</v>
      </c>
      <c r="H21" s="131">
        <v>362</v>
      </c>
      <c r="I21" s="131">
        <v>387</v>
      </c>
      <c r="J21" s="131">
        <v>2193</v>
      </c>
      <c r="K21" s="131">
        <v>476</v>
      </c>
      <c r="L21" s="131">
        <v>220</v>
      </c>
      <c r="M21" s="131">
        <v>322</v>
      </c>
      <c r="N21" s="131">
        <v>236</v>
      </c>
      <c r="O21" s="131">
        <v>0</v>
      </c>
      <c r="P21" s="131">
        <v>241</v>
      </c>
      <c r="Q21" s="131">
        <v>308</v>
      </c>
      <c r="R21" s="131">
        <v>610</v>
      </c>
      <c r="S21" s="131">
        <v>1068</v>
      </c>
      <c r="T21" s="131">
        <v>162</v>
      </c>
      <c r="U21" s="131">
        <v>279</v>
      </c>
      <c r="V21" s="131">
        <v>1672</v>
      </c>
      <c r="W21" s="131">
        <v>136</v>
      </c>
      <c r="X21" s="131">
        <v>13</v>
      </c>
      <c r="Y21" s="131">
        <v>22</v>
      </c>
      <c r="Z21" s="131">
        <v>363</v>
      </c>
      <c r="AA21" s="131">
        <v>35</v>
      </c>
      <c r="AB21" s="131">
        <v>146</v>
      </c>
      <c r="AC21" s="131">
        <v>205</v>
      </c>
      <c r="AD21" s="131">
        <v>334</v>
      </c>
      <c r="AE21" s="131">
        <v>114</v>
      </c>
      <c r="AF21" s="131">
        <v>93</v>
      </c>
      <c r="AG21" s="131">
        <v>571</v>
      </c>
      <c r="AH21" s="131">
        <v>50</v>
      </c>
      <c r="AI21" s="131">
        <v>298</v>
      </c>
      <c r="AJ21" s="131">
        <v>275</v>
      </c>
      <c r="AK21" s="131">
        <v>469</v>
      </c>
      <c r="AL21" s="131">
        <v>1303</v>
      </c>
      <c r="AM21" s="131">
        <v>648</v>
      </c>
      <c r="AN21" s="131">
        <v>144</v>
      </c>
      <c r="AO21" s="131">
        <v>2066</v>
      </c>
      <c r="AP21" s="131">
        <v>1644</v>
      </c>
      <c r="AQ21" s="131">
        <v>1</v>
      </c>
      <c r="AR21" s="131">
        <v>0</v>
      </c>
      <c r="AS21" s="131">
        <v>168</v>
      </c>
      <c r="AT21" s="131">
        <v>253</v>
      </c>
      <c r="AU21" s="131">
        <v>603</v>
      </c>
    </row>
    <row r="22" spans="1:47">
      <c r="A22" s="130" t="s">
        <v>1453</v>
      </c>
      <c r="B22" s="131">
        <v>1693</v>
      </c>
      <c r="C22" s="131">
        <v>713</v>
      </c>
      <c r="D22" s="131">
        <v>744</v>
      </c>
      <c r="E22" s="131">
        <v>949</v>
      </c>
      <c r="F22" s="131">
        <v>397</v>
      </c>
      <c r="G22" s="131">
        <v>850</v>
      </c>
      <c r="H22" s="131">
        <v>234</v>
      </c>
      <c r="I22" s="131">
        <v>212</v>
      </c>
      <c r="J22" s="131">
        <v>1502</v>
      </c>
      <c r="K22" s="131">
        <v>191</v>
      </c>
      <c r="L22" s="131">
        <v>81</v>
      </c>
      <c r="M22" s="131">
        <v>109</v>
      </c>
      <c r="N22" s="131">
        <v>116</v>
      </c>
      <c r="O22" s="131">
        <v>0</v>
      </c>
      <c r="P22" s="131">
        <v>258</v>
      </c>
      <c r="Q22" s="131">
        <v>242</v>
      </c>
      <c r="R22" s="131">
        <v>426</v>
      </c>
      <c r="S22" s="131">
        <v>532</v>
      </c>
      <c r="T22" s="131">
        <v>75</v>
      </c>
      <c r="U22" s="131">
        <v>156</v>
      </c>
      <c r="V22" s="131">
        <v>874</v>
      </c>
      <c r="W22" s="131">
        <v>90</v>
      </c>
      <c r="X22" s="131">
        <v>18</v>
      </c>
      <c r="Y22" s="131">
        <v>28</v>
      </c>
      <c r="Z22" s="131">
        <v>209</v>
      </c>
      <c r="AA22" s="131">
        <v>28</v>
      </c>
      <c r="AB22" s="131">
        <v>120</v>
      </c>
      <c r="AC22" s="131">
        <v>115</v>
      </c>
      <c r="AD22" s="131">
        <v>140</v>
      </c>
      <c r="AE22" s="131">
        <v>66</v>
      </c>
      <c r="AF22" s="131">
        <v>62</v>
      </c>
      <c r="AG22" s="131">
        <v>361</v>
      </c>
      <c r="AH22" s="131">
        <v>59</v>
      </c>
      <c r="AI22" s="131">
        <v>225</v>
      </c>
      <c r="AJ22" s="131">
        <v>143</v>
      </c>
      <c r="AK22" s="131">
        <v>488</v>
      </c>
      <c r="AL22" s="131">
        <v>754</v>
      </c>
      <c r="AM22" s="131">
        <v>378</v>
      </c>
      <c r="AN22" s="131">
        <v>19</v>
      </c>
      <c r="AO22" s="131">
        <v>1366</v>
      </c>
      <c r="AP22" s="131">
        <v>1216</v>
      </c>
      <c r="AQ22" s="131">
        <v>2</v>
      </c>
      <c r="AR22" s="131">
        <v>0</v>
      </c>
      <c r="AS22" s="131">
        <v>66</v>
      </c>
      <c r="AT22" s="131">
        <v>82</v>
      </c>
      <c r="AU22" s="131">
        <v>327</v>
      </c>
    </row>
    <row r="23" spans="1:47">
      <c r="A23" s="130" t="s">
        <v>1454</v>
      </c>
      <c r="B23" s="131">
        <v>1416</v>
      </c>
      <c r="C23" s="131">
        <v>630</v>
      </c>
      <c r="D23" s="131">
        <v>632</v>
      </c>
      <c r="E23" s="131">
        <v>784</v>
      </c>
      <c r="F23" s="131">
        <v>371</v>
      </c>
      <c r="G23" s="131">
        <v>683</v>
      </c>
      <c r="H23" s="131">
        <v>155</v>
      </c>
      <c r="I23" s="131">
        <v>207</v>
      </c>
      <c r="J23" s="131">
        <v>1241</v>
      </c>
      <c r="K23" s="131">
        <v>175</v>
      </c>
      <c r="L23" s="131">
        <v>67</v>
      </c>
      <c r="M23" s="131">
        <v>80</v>
      </c>
      <c r="N23" s="131">
        <v>120</v>
      </c>
      <c r="O23" s="131">
        <v>0</v>
      </c>
      <c r="P23" s="131">
        <v>269</v>
      </c>
      <c r="Q23" s="131">
        <v>240</v>
      </c>
      <c r="R23" s="131">
        <v>359</v>
      </c>
      <c r="S23" s="131">
        <v>391</v>
      </c>
      <c r="T23" s="131">
        <v>49</v>
      </c>
      <c r="U23" s="131">
        <v>108</v>
      </c>
      <c r="V23" s="131">
        <v>630</v>
      </c>
      <c r="W23" s="131">
        <v>50</v>
      </c>
      <c r="X23" s="131">
        <v>12</v>
      </c>
      <c r="Y23" s="131">
        <v>22</v>
      </c>
      <c r="Z23" s="131">
        <v>209</v>
      </c>
      <c r="AA23" s="131">
        <v>35</v>
      </c>
      <c r="AB23" s="131">
        <v>70</v>
      </c>
      <c r="AC23" s="131">
        <v>108</v>
      </c>
      <c r="AD23" s="131">
        <v>77</v>
      </c>
      <c r="AE23" s="131">
        <v>42</v>
      </c>
      <c r="AF23" s="131">
        <v>48</v>
      </c>
      <c r="AG23" s="131">
        <v>313</v>
      </c>
      <c r="AH23" s="131">
        <v>56</v>
      </c>
      <c r="AI23" s="131">
        <v>230</v>
      </c>
      <c r="AJ23" s="131">
        <v>139</v>
      </c>
      <c r="AK23" s="131">
        <v>430</v>
      </c>
      <c r="AL23" s="131">
        <v>658</v>
      </c>
      <c r="AM23" s="131">
        <v>277</v>
      </c>
      <c r="AN23" s="131">
        <v>6</v>
      </c>
      <c r="AO23" s="131">
        <v>1151</v>
      </c>
      <c r="AP23" s="131">
        <v>1025</v>
      </c>
      <c r="AQ23" s="131">
        <v>0</v>
      </c>
      <c r="AR23" s="131">
        <v>0</v>
      </c>
      <c r="AS23" s="131">
        <v>63</v>
      </c>
      <c r="AT23" s="131">
        <v>63</v>
      </c>
      <c r="AU23" s="131">
        <v>265</v>
      </c>
    </row>
    <row r="24" spans="1:47">
      <c r="A24" s="130" t="s">
        <v>1455</v>
      </c>
      <c r="B24" s="131">
        <v>1551</v>
      </c>
      <c r="C24" s="131">
        <v>793</v>
      </c>
      <c r="D24" s="131">
        <v>696</v>
      </c>
      <c r="E24" s="131">
        <v>855</v>
      </c>
      <c r="F24" s="131">
        <v>431</v>
      </c>
      <c r="G24" s="131">
        <v>644</v>
      </c>
      <c r="H24" s="131">
        <v>213</v>
      </c>
      <c r="I24" s="131">
        <v>263</v>
      </c>
      <c r="J24" s="131">
        <v>1338</v>
      </c>
      <c r="K24" s="131">
        <v>213</v>
      </c>
      <c r="L24" s="131">
        <v>81</v>
      </c>
      <c r="M24" s="131">
        <v>113</v>
      </c>
      <c r="N24" s="131">
        <v>158</v>
      </c>
      <c r="O24" s="131">
        <v>0</v>
      </c>
      <c r="P24" s="131">
        <v>167</v>
      </c>
      <c r="Q24" s="131">
        <v>175</v>
      </c>
      <c r="R24" s="131">
        <v>353</v>
      </c>
      <c r="S24" s="131">
        <v>604</v>
      </c>
      <c r="T24" s="131">
        <v>77</v>
      </c>
      <c r="U24" s="131">
        <v>175</v>
      </c>
      <c r="V24" s="131">
        <v>950</v>
      </c>
      <c r="W24" s="131">
        <v>132</v>
      </c>
      <c r="X24" s="131">
        <v>7</v>
      </c>
      <c r="Y24" s="131">
        <v>10</v>
      </c>
      <c r="Z24" s="131">
        <v>171</v>
      </c>
      <c r="AA24" s="131">
        <v>22</v>
      </c>
      <c r="AB24" s="131">
        <v>76</v>
      </c>
      <c r="AC24" s="131">
        <v>156</v>
      </c>
      <c r="AD24" s="131">
        <v>185</v>
      </c>
      <c r="AE24" s="131">
        <v>63</v>
      </c>
      <c r="AF24" s="131">
        <v>46</v>
      </c>
      <c r="AG24" s="131">
        <v>342</v>
      </c>
      <c r="AH24" s="131">
        <v>34</v>
      </c>
      <c r="AI24" s="131">
        <v>159</v>
      </c>
      <c r="AJ24" s="131">
        <v>135</v>
      </c>
      <c r="AK24" s="131">
        <v>282</v>
      </c>
      <c r="AL24" s="131">
        <v>691</v>
      </c>
      <c r="AM24" s="131">
        <v>450</v>
      </c>
      <c r="AN24" s="131">
        <v>29</v>
      </c>
      <c r="AO24" s="131">
        <v>1239</v>
      </c>
      <c r="AP24" s="131">
        <v>1066</v>
      </c>
      <c r="AQ24" s="131">
        <v>1</v>
      </c>
      <c r="AR24" s="131">
        <v>0</v>
      </c>
      <c r="AS24" s="131">
        <v>81</v>
      </c>
      <c r="AT24" s="131">
        <v>91</v>
      </c>
      <c r="AU24" s="131">
        <v>312</v>
      </c>
    </row>
    <row r="25" spans="1:47">
      <c r="A25" s="130" t="s">
        <v>1456</v>
      </c>
      <c r="B25" s="131">
        <v>1936</v>
      </c>
      <c r="C25" s="131">
        <v>1050</v>
      </c>
      <c r="D25" s="131">
        <v>877</v>
      </c>
      <c r="E25" s="131">
        <v>1059</v>
      </c>
      <c r="F25" s="131">
        <v>521</v>
      </c>
      <c r="G25" s="131">
        <v>866</v>
      </c>
      <c r="H25" s="131">
        <v>260</v>
      </c>
      <c r="I25" s="131">
        <v>289</v>
      </c>
      <c r="J25" s="131">
        <v>1718</v>
      </c>
      <c r="K25" s="131">
        <v>218</v>
      </c>
      <c r="L25" s="131">
        <v>86</v>
      </c>
      <c r="M25" s="131">
        <v>158</v>
      </c>
      <c r="N25" s="131">
        <v>100</v>
      </c>
      <c r="O25" s="131">
        <v>53</v>
      </c>
      <c r="P25" s="131">
        <v>243</v>
      </c>
      <c r="Q25" s="131">
        <v>237</v>
      </c>
      <c r="R25" s="131">
        <v>456</v>
      </c>
      <c r="S25" s="131">
        <v>689</v>
      </c>
      <c r="T25" s="131">
        <v>111</v>
      </c>
      <c r="U25" s="131">
        <v>197</v>
      </c>
      <c r="V25" s="131">
        <v>1119</v>
      </c>
      <c r="W25" s="131">
        <v>82</v>
      </c>
      <c r="X25" s="131">
        <v>18</v>
      </c>
      <c r="Y25" s="131">
        <v>24</v>
      </c>
      <c r="Z25" s="131">
        <v>316</v>
      </c>
      <c r="AA25" s="131">
        <v>42</v>
      </c>
      <c r="AB25" s="131">
        <v>96</v>
      </c>
      <c r="AC25" s="131">
        <v>295</v>
      </c>
      <c r="AD25" s="131">
        <v>109</v>
      </c>
      <c r="AE25" s="131">
        <v>56</v>
      </c>
      <c r="AF25" s="131">
        <v>48</v>
      </c>
      <c r="AG25" s="131">
        <v>360</v>
      </c>
      <c r="AH25" s="131">
        <v>29</v>
      </c>
      <c r="AI25" s="131">
        <v>232</v>
      </c>
      <c r="AJ25" s="131">
        <v>213</v>
      </c>
      <c r="AK25" s="131">
        <v>383</v>
      </c>
      <c r="AL25" s="131">
        <v>965</v>
      </c>
      <c r="AM25" s="131">
        <v>476</v>
      </c>
      <c r="AN25" s="131">
        <v>48</v>
      </c>
      <c r="AO25" s="131">
        <v>1538</v>
      </c>
      <c r="AP25" s="131">
        <v>1338</v>
      </c>
      <c r="AQ25" s="131">
        <v>0</v>
      </c>
      <c r="AR25" s="131">
        <v>1</v>
      </c>
      <c r="AS25" s="131">
        <v>77</v>
      </c>
      <c r="AT25" s="131">
        <v>122</v>
      </c>
      <c r="AU25" s="131">
        <v>398</v>
      </c>
    </row>
    <row r="26" spans="1:47">
      <c r="A26" s="130" t="s">
        <v>1457</v>
      </c>
      <c r="B26" s="131">
        <v>2694</v>
      </c>
      <c r="C26" s="131">
        <v>1280</v>
      </c>
      <c r="D26" s="131">
        <v>1302</v>
      </c>
      <c r="E26" s="131">
        <v>1392</v>
      </c>
      <c r="F26" s="131">
        <v>674</v>
      </c>
      <c r="G26" s="131">
        <v>1169</v>
      </c>
      <c r="H26" s="131">
        <v>366</v>
      </c>
      <c r="I26" s="131">
        <v>485</v>
      </c>
      <c r="J26" s="131">
        <v>2346</v>
      </c>
      <c r="K26" s="131">
        <v>348</v>
      </c>
      <c r="L26" s="131">
        <v>133</v>
      </c>
      <c r="M26" s="131">
        <v>244</v>
      </c>
      <c r="N26" s="131">
        <v>328</v>
      </c>
      <c r="O26" s="131">
        <v>149</v>
      </c>
      <c r="P26" s="131">
        <v>383</v>
      </c>
      <c r="Q26" s="131">
        <v>303</v>
      </c>
      <c r="R26" s="131">
        <v>643</v>
      </c>
      <c r="S26" s="131">
        <v>1016</v>
      </c>
      <c r="T26" s="131">
        <v>96</v>
      </c>
      <c r="U26" s="131">
        <v>251</v>
      </c>
      <c r="V26" s="131">
        <v>1522</v>
      </c>
      <c r="W26" s="131">
        <v>195</v>
      </c>
      <c r="X26" s="131">
        <v>23</v>
      </c>
      <c r="Y26" s="131">
        <v>18</v>
      </c>
      <c r="Z26" s="131">
        <v>356</v>
      </c>
      <c r="AA26" s="131">
        <v>53</v>
      </c>
      <c r="AB26" s="131">
        <v>158</v>
      </c>
      <c r="AC26" s="131">
        <v>238</v>
      </c>
      <c r="AD26" s="131">
        <v>319</v>
      </c>
      <c r="AE26" s="131">
        <v>116</v>
      </c>
      <c r="AF26" s="131">
        <v>98</v>
      </c>
      <c r="AG26" s="131">
        <v>547</v>
      </c>
      <c r="AH26" s="131">
        <v>72</v>
      </c>
      <c r="AI26" s="131">
        <v>267</v>
      </c>
      <c r="AJ26" s="131">
        <v>227</v>
      </c>
      <c r="AK26" s="131">
        <v>424</v>
      </c>
      <c r="AL26" s="131">
        <v>1490</v>
      </c>
      <c r="AM26" s="131">
        <v>641</v>
      </c>
      <c r="AN26" s="131">
        <v>56</v>
      </c>
      <c r="AO26" s="131">
        <v>2131</v>
      </c>
      <c r="AP26" s="131">
        <v>1808</v>
      </c>
      <c r="AQ26" s="131">
        <v>0</v>
      </c>
      <c r="AR26" s="131">
        <v>0</v>
      </c>
      <c r="AS26" s="131">
        <v>132</v>
      </c>
      <c r="AT26" s="131">
        <v>191</v>
      </c>
      <c r="AU26" s="131">
        <v>563</v>
      </c>
    </row>
    <row r="27" spans="1:47">
      <c r="A27" s="130" t="s">
        <v>1458</v>
      </c>
      <c r="B27" s="131">
        <v>1285</v>
      </c>
      <c r="C27" s="131">
        <v>577</v>
      </c>
      <c r="D27" s="131">
        <v>530</v>
      </c>
      <c r="E27" s="131">
        <v>755</v>
      </c>
      <c r="F27" s="131">
        <v>323</v>
      </c>
      <c r="G27" s="131">
        <v>547</v>
      </c>
      <c r="H27" s="131">
        <v>177</v>
      </c>
      <c r="I27" s="131">
        <v>238</v>
      </c>
      <c r="J27" s="131">
        <v>1131</v>
      </c>
      <c r="K27" s="131">
        <v>154</v>
      </c>
      <c r="L27" s="131">
        <v>58</v>
      </c>
      <c r="M27" s="131">
        <v>115</v>
      </c>
      <c r="N27" s="131">
        <v>144</v>
      </c>
      <c r="O27" s="131">
        <v>0</v>
      </c>
      <c r="P27" s="131">
        <v>99</v>
      </c>
      <c r="Q27" s="131">
        <v>122</v>
      </c>
      <c r="R27" s="131">
        <v>309</v>
      </c>
      <c r="S27" s="131">
        <v>540</v>
      </c>
      <c r="T27" s="131">
        <v>70</v>
      </c>
      <c r="U27" s="131">
        <v>144</v>
      </c>
      <c r="V27" s="131">
        <v>831</v>
      </c>
      <c r="W27" s="131">
        <v>150</v>
      </c>
      <c r="X27" s="131">
        <v>10</v>
      </c>
      <c r="Y27" s="131">
        <v>11</v>
      </c>
      <c r="Z27" s="131">
        <v>165</v>
      </c>
      <c r="AA27" s="131">
        <v>12</v>
      </c>
      <c r="AB27" s="131">
        <v>60</v>
      </c>
      <c r="AC27" s="131">
        <v>81</v>
      </c>
      <c r="AD27" s="131">
        <v>193</v>
      </c>
      <c r="AE27" s="131">
        <v>46</v>
      </c>
      <c r="AF27" s="131">
        <v>49</v>
      </c>
      <c r="AG27" s="131">
        <v>248</v>
      </c>
      <c r="AH27" s="131">
        <v>16</v>
      </c>
      <c r="AI27" s="131">
        <v>121</v>
      </c>
      <c r="AJ27" s="131">
        <v>117</v>
      </c>
      <c r="AK27" s="131">
        <v>197</v>
      </c>
      <c r="AL27" s="131">
        <v>722</v>
      </c>
      <c r="AM27" s="131">
        <v>304</v>
      </c>
      <c r="AN27" s="131">
        <v>23</v>
      </c>
      <c r="AO27" s="131">
        <v>1056</v>
      </c>
      <c r="AP27" s="131">
        <v>918</v>
      </c>
      <c r="AQ27" s="131">
        <v>0</v>
      </c>
      <c r="AR27" s="131">
        <v>0</v>
      </c>
      <c r="AS27" s="131">
        <v>60</v>
      </c>
      <c r="AT27" s="131">
        <v>78</v>
      </c>
      <c r="AU27" s="131">
        <v>229</v>
      </c>
    </row>
    <row r="28" spans="1:47">
      <c r="A28" s="130" t="s">
        <v>1459</v>
      </c>
      <c r="B28" s="131">
        <v>10442</v>
      </c>
      <c r="C28" s="131">
        <v>5520</v>
      </c>
      <c r="D28" s="131">
        <v>4605</v>
      </c>
      <c r="E28" s="131">
        <v>5837</v>
      </c>
      <c r="F28" s="131">
        <v>2906</v>
      </c>
      <c r="G28" s="131">
        <v>4648</v>
      </c>
      <c r="H28" s="131">
        <v>1294</v>
      </c>
      <c r="I28" s="131">
        <v>1594</v>
      </c>
      <c r="J28" s="131">
        <v>8843</v>
      </c>
      <c r="K28" s="131">
        <v>1599</v>
      </c>
      <c r="L28" s="131">
        <v>645</v>
      </c>
      <c r="M28" s="131">
        <v>1137</v>
      </c>
      <c r="N28" s="131">
        <v>1130</v>
      </c>
      <c r="O28" s="131">
        <v>1112</v>
      </c>
      <c r="P28" s="131">
        <v>1451</v>
      </c>
      <c r="Q28" s="131">
        <v>1213</v>
      </c>
      <c r="R28" s="131">
        <v>2429</v>
      </c>
      <c r="S28" s="131">
        <v>3942</v>
      </c>
      <c r="T28" s="131">
        <v>474</v>
      </c>
      <c r="U28" s="131">
        <v>924</v>
      </c>
      <c r="V28" s="131">
        <v>6029</v>
      </c>
      <c r="W28" s="131">
        <v>467</v>
      </c>
      <c r="X28" s="131">
        <v>55</v>
      </c>
      <c r="Y28" s="131">
        <v>80</v>
      </c>
      <c r="Z28" s="131">
        <v>1410</v>
      </c>
      <c r="AA28" s="131">
        <v>173</v>
      </c>
      <c r="AB28" s="131">
        <v>821</v>
      </c>
      <c r="AC28" s="131">
        <v>904</v>
      </c>
      <c r="AD28" s="131">
        <v>1042</v>
      </c>
      <c r="AE28" s="131">
        <v>452</v>
      </c>
      <c r="AF28" s="131">
        <v>306</v>
      </c>
      <c r="AG28" s="131">
        <v>2500</v>
      </c>
      <c r="AH28" s="131">
        <v>130</v>
      </c>
      <c r="AI28" s="131">
        <v>1217</v>
      </c>
      <c r="AJ28" s="131">
        <v>815</v>
      </c>
      <c r="AK28" s="131">
        <v>1580</v>
      </c>
      <c r="AL28" s="131">
        <v>5723</v>
      </c>
      <c r="AM28" s="131">
        <v>2663</v>
      </c>
      <c r="AN28" s="131">
        <v>178</v>
      </c>
      <c r="AO28" s="131">
        <v>8100</v>
      </c>
      <c r="AP28" s="131">
        <v>6713</v>
      </c>
      <c r="AQ28" s="131">
        <v>2</v>
      </c>
      <c r="AR28" s="131">
        <v>0</v>
      </c>
      <c r="AS28" s="131">
        <v>466</v>
      </c>
      <c r="AT28" s="131">
        <v>919</v>
      </c>
      <c r="AU28" s="131">
        <v>2342</v>
      </c>
    </row>
    <row r="29" spans="1:47">
      <c r="A29" s="130" t="s">
        <v>1460</v>
      </c>
      <c r="B29" s="131">
        <v>694</v>
      </c>
      <c r="C29" s="131">
        <v>310</v>
      </c>
      <c r="D29" s="131">
        <v>324</v>
      </c>
      <c r="E29" s="131">
        <v>370</v>
      </c>
      <c r="F29" s="131">
        <v>162</v>
      </c>
      <c r="G29" s="131">
        <v>313</v>
      </c>
      <c r="H29" s="131">
        <v>96</v>
      </c>
      <c r="I29" s="131">
        <v>123</v>
      </c>
      <c r="J29" s="131">
        <v>595</v>
      </c>
      <c r="K29" s="131">
        <v>99</v>
      </c>
      <c r="L29" s="131">
        <v>42</v>
      </c>
      <c r="M29" s="131">
        <v>69</v>
      </c>
      <c r="N29" s="131">
        <v>50</v>
      </c>
      <c r="O29" s="131">
        <v>0</v>
      </c>
      <c r="P29" s="131">
        <v>106</v>
      </c>
      <c r="Q29" s="131">
        <v>84</v>
      </c>
      <c r="R29" s="131">
        <v>130</v>
      </c>
      <c r="S29" s="131">
        <v>272</v>
      </c>
      <c r="T29" s="131">
        <v>39</v>
      </c>
      <c r="U29" s="131">
        <v>62</v>
      </c>
      <c r="V29" s="131">
        <v>404</v>
      </c>
      <c r="W29" s="131">
        <v>52</v>
      </c>
      <c r="X29" s="131">
        <v>10</v>
      </c>
      <c r="Y29" s="131">
        <v>5</v>
      </c>
      <c r="Z29" s="131">
        <v>77</v>
      </c>
      <c r="AA29" s="131">
        <v>15</v>
      </c>
      <c r="AB29" s="131">
        <v>31</v>
      </c>
      <c r="AC29" s="131">
        <v>48</v>
      </c>
      <c r="AD29" s="131">
        <v>98</v>
      </c>
      <c r="AE29" s="131">
        <v>24</v>
      </c>
      <c r="AF29" s="131">
        <v>9</v>
      </c>
      <c r="AG29" s="131">
        <v>132</v>
      </c>
      <c r="AH29" s="131">
        <v>39</v>
      </c>
      <c r="AI29" s="131">
        <v>91</v>
      </c>
      <c r="AJ29" s="131">
        <v>55</v>
      </c>
      <c r="AK29" s="131">
        <v>127</v>
      </c>
      <c r="AL29" s="131">
        <v>476</v>
      </c>
      <c r="AM29" s="131">
        <v>55</v>
      </c>
      <c r="AN29" s="131">
        <v>4</v>
      </c>
      <c r="AO29" s="131">
        <v>554</v>
      </c>
      <c r="AP29" s="131">
        <v>462</v>
      </c>
      <c r="AQ29" s="131">
        <v>0</v>
      </c>
      <c r="AR29" s="131">
        <v>0</v>
      </c>
      <c r="AS29" s="131">
        <v>40</v>
      </c>
      <c r="AT29" s="131">
        <v>52</v>
      </c>
      <c r="AU29" s="131">
        <v>140</v>
      </c>
    </row>
    <row r="30" spans="1:47">
      <c r="A30" s="130" t="s">
        <v>1461</v>
      </c>
      <c r="B30" s="131">
        <v>761</v>
      </c>
      <c r="C30" s="131">
        <v>422</v>
      </c>
      <c r="D30" s="131">
        <v>356</v>
      </c>
      <c r="E30" s="131">
        <v>405</v>
      </c>
      <c r="F30" s="131">
        <v>210</v>
      </c>
      <c r="G30" s="131">
        <v>291</v>
      </c>
      <c r="H30" s="131">
        <v>111</v>
      </c>
      <c r="I30" s="131">
        <v>149</v>
      </c>
      <c r="J30" s="131">
        <v>626</v>
      </c>
      <c r="K30" s="131">
        <v>135</v>
      </c>
      <c r="L30" s="131">
        <v>64</v>
      </c>
      <c r="M30" s="131">
        <v>97</v>
      </c>
      <c r="N30" s="131">
        <v>64</v>
      </c>
      <c r="O30" s="131">
        <v>0</v>
      </c>
      <c r="P30" s="131">
        <v>92</v>
      </c>
      <c r="Q30" s="131">
        <v>84</v>
      </c>
      <c r="R30" s="131">
        <v>152</v>
      </c>
      <c r="S30" s="131">
        <v>288</v>
      </c>
      <c r="T30" s="131">
        <v>36</v>
      </c>
      <c r="U30" s="131">
        <v>108</v>
      </c>
      <c r="V30" s="131">
        <v>472</v>
      </c>
      <c r="W30" s="131">
        <v>52</v>
      </c>
      <c r="X30" s="131">
        <v>5</v>
      </c>
      <c r="Y30" s="131">
        <v>4</v>
      </c>
      <c r="Z30" s="131">
        <v>118</v>
      </c>
      <c r="AA30" s="131">
        <v>13</v>
      </c>
      <c r="AB30" s="131">
        <v>36</v>
      </c>
      <c r="AC30" s="131">
        <v>74</v>
      </c>
      <c r="AD30" s="131">
        <v>93</v>
      </c>
      <c r="AE30" s="131">
        <v>31</v>
      </c>
      <c r="AF30" s="131">
        <v>33</v>
      </c>
      <c r="AG30" s="131">
        <v>145</v>
      </c>
      <c r="AH30" s="131">
        <v>11</v>
      </c>
      <c r="AI30" s="131">
        <v>55</v>
      </c>
      <c r="AJ30" s="131">
        <v>76</v>
      </c>
      <c r="AK30" s="131">
        <v>220</v>
      </c>
      <c r="AL30" s="131">
        <v>403</v>
      </c>
      <c r="AM30" s="131">
        <v>96</v>
      </c>
      <c r="AN30" s="131">
        <v>14</v>
      </c>
      <c r="AO30" s="131">
        <v>595</v>
      </c>
      <c r="AP30" s="131">
        <v>460</v>
      </c>
      <c r="AQ30" s="131">
        <v>0</v>
      </c>
      <c r="AR30" s="131">
        <v>0</v>
      </c>
      <c r="AS30" s="131">
        <v>50</v>
      </c>
      <c r="AT30" s="131">
        <v>85</v>
      </c>
      <c r="AU30" s="131">
        <v>166</v>
      </c>
    </row>
    <row r="31" spans="1:47">
      <c r="A31" s="130" t="s">
        <v>1462</v>
      </c>
      <c r="B31" s="131">
        <v>2165</v>
      </c>
      <c r="C31" s="131">
        <v>1189</v>
      </c>
      <c r="D31" s="131">
        <v>1061</v>
      </c>
      <c r="E31" s="131">
        <v>1104</v>
      </c>
      <c r="F31" s="131">
        <v>596</v>
      </c>
      <c r="G31" s="131">
        <v>960</v>
      </c>
      <c r="H31" s="131">
        <v>285</v>
      </c>
      <c r="I31" s="131">
        <v>324</v>
      </c>
      <c r="J31" s="131">
        <v>1824</v>
      </c>
      <c r="K31" s="131">
        <v>341</v>
      </c>
      <c r="L31" s="131">
        <v>141</v>
      </c>
      <c r="M31" s="131">
        <v>344</v>
      </c>
      <c r="N31" s="131">
        <v>204</v>
      </c>
      <c r="O31" s="131">
        <v>506</v>
      </c>
      <c r="P31" s="131">
        <v>192</v>
      </c>
      <c r="Q31" s="131">
        <v>199</v>
      </c>
      <c r="R31" s="131">
        <v>523</v>
      </c>
      <c r="S31" s="131">
        <v>870</v>
      </c>
      <c r="T31" s="131">
        <v>101</v>
      </c>
      <c r="U31" s="131">
        <v>279</v>
      </c>
      <c r="V31" s="131">
        <v>1398</v>
      </c>
      <c r="W31" s="131">
        <v>147</v>
      </c>
      <c r="X31" s="131">
        <v>8</v>
      </c>
      <c r="Y31" s="131">
        <v>14</v>
      </c>
      <c r="Z31" s="131">
        <v>314</v>
      </c>
      <c r="AA31" s="131">
        <v>24</v>
      </c>
      <c r="AB31" s="131">
        <v>148</v>
      </c>
      <c r="AC31" s="131">
        <v>158</v>
      </c>
      <c r="AD31" s="131">
        <v>275</v>
      </c>
      <c r="AE31" s="131">
        <v>71</v>
      </c>
      <c r="AF31" s="131">
        <v>73</v>
      </c>
      <c r="AG31" s="131">
        <v>451</v>
      </c>
      <c r="AH31" s="131">
        <v>15</v>
      </c>
      <c r="AI31" s="131">
        <v>224</v>
      </c>
      <c r="AJ31" s="131">
        <v>231</v>
      </c>
      <c r="AK31" s="131">
        <v>447</v>
      </c>
      <c r="AL31" s="131">
        <v>958</v>
      </c>
      <c r="AM31" s="131">
        <v>609</v>
      </c>
      <c r="AN31" s="131">
        <v>76</v>
      </c>
      <c r="AO31" s="131">
        <v>1697</v>
      </c>
      <c r="AP31" s="131">
        <v>1285</v>
      </c>
      <c r="AQ31" s="131">
        <v>1</v>
      </c>
      <c r="AR31" s="131">
        <v>2</v>
      </c>
      <c r="AS31" s="131">
        <v>130</v>
      </c>
      <c r="AT31" s="131">
        <v>279</v>
      </c>
      <c r="AU31" s="131">
        <v>468</v>
      </c>
    </row>
    <row r="32" spans="1:47">
      <c r="A32" s="130" t="s">
        <v>1463</v>
      </c>
      <c r="B32" s="131">
        <v>1769</v>
      </c>
      <c r="C32" s="131">
        <v>973</v>
      </c>
      <c r="D32" s="131">
        <v>875</v>
      </c>
      <c r="E32" s="131">
        <v>894</v>
      </c>
      <c r="F32" s="131">
        <v>521</v>
      </c>
      <c r="G32" s="131">
        <v>791</v>
      </c>
      <c r="H32" s="131">
        <v>222</v>
      </c>
      <c r="I32" s="131">
        <v>235</v>
      </c>
      <c r="J32" s="131">
        <v>1500</v>
      </c>
      <c r="K32" s="131">
        <v>269</v>
      </c>
      <c r="L32" s="131">
        <v>118</v>
      </c>
      <c r="M32" s="131">
        <v>257</v>
      </c>
      <c r="N32" s="131">
        <v>158</v>
      </c>
      <c r="O32" s="131">
        <v>156</v>
      </c>
      <c r="P32" s="131">
        <v>141</v>
      </c>
      <c r="Q32" s="131">
        <v>178</v>
      </c>
      <c r="R32" s="131">
        <v>411</v>
      </c>
      <c r="S32" s="131">
        <v>748</v>
      </c>
      <c r="T32" s="131">
        <v>103</v>
      </c>
      <c r="U32" s="131">
        <v>188</v>
      </c>
      <c r="V32" s="131">
        <v>1156</v>
      </c>
      <c r="W32" s="131">
        <v>110</v>
      </c>
      <c r="X32" s="131">
        <v>8</v>
      </c>
      <c r="Y32" s="131">
        <v>11</v>
      </c>
      <c r="Z32" s="131">
        <v>217</v>
      </c>
      <c r="AA32" s="131">
        <v>24</v>
      </c>
      <c r="AB32" s="131">
        <v>104</v>
      </c>
      <c r="AC32" s="131">
        <v>127</v>
      </c>
      <c r="AD32" s="131">
        <v>277</v>
      </c>
      <c r="AE32" s="131">
        <v>73</v>
      </c>
      <c r="AF32" s="131">
        <v>92</v>
      </c>
      <c r="AG32" s="131">
        <v>353</v>
      </c>
      <c r="AH32" s="131">
        <v>28</v>
      </c>
      <c r="AI32" s="131">
        <v>165</v>
      </c>
      <c r="AJ32" s="131">
        <v>168</v>
      </c>
      <c r="AK32" s="131">
        <v>233</v>
      </c>
      <c r="AL32" s="131">
        <v>1326</v>
      </c>
      <c r="AM32" s="131">
        <v>121</v>
      </c>
      <c r="AN32" s="131">
        <v>21</v>
      </c>
      <c r="AO32" s="131">
        <v>1393</v>
      </c>
      <c r="AP32" s="131">
        <v>1057</v>
      </c>
      <c r="AQ32" s="131">
        <v>0</v>
      </c>
      <c r="AR32" s="131">
        <v>0</v>
      </c>
      <c r="AS32" s="131">
        <v>129</v>
      </c>
      <c r="AT32" s="131">
        <v>207</v>
      </c>
      <c r="AU32" s="131">
        <v>376</v>
      </c>
    </row>
    <row r="33" spans="1:47">
      <c r="A33" s="130" t="s">
        <v>1464</v>
      </c>
      <c r="B33" s="131">
        <v>2136</v>
      </c>
      <c r="C33" s="131">
        <v>1000</v>
      </c>
      <c r="D33" s="131">
        <v>915</v>
      </c>
      <c r="E33" s="131">
        <v>1221</v>
      </c>
      <c r="F33" s="131">
        <v>548</v>
      </c>
      <c r="G33" s="131">
        <v>959</v>
      </c>
      <c r="H33" s="131">
        <v>262</v>
      </c>
      <c r="I33" s="131">
        <v>367</v>
      </c>
      <c r="J33" s="131">
        <v>1813</v>
      </c>
      <c r="K33" s="131">
        <v>323</v>
      </c>
      <c r="L33" s="131">
        <v>131</v>
      </c>
      <c r="M33" s="131">
        <v>180</v>
      </c>
      <c r="N33" s="131">
        <v>156</v>
      </c>
      <c r="O33" s="131">
        <v>0</v>
      </c>
      <c r="P33" s="131">
        <v>201</v>
      </c>
      <c r="Q33" s="131">
        <v>257</v>
      </c>
      <c r="R33" s="131">
        <v>550</v>
      </c>
      <c r="S33" s="131">
        <v>792</v>
      </c>
      <c r="T33" s="131">
        <v>90</v>
      </c>
      <c r="U33" s="131">
        <v>244</v>
      </c>
      <c r="V33" s="131">
        <v>1270</v>
      </c>
      <c r="W33" s="131">
        <v>150</v>
      </c>
      <c r="X33" s="131">
        <v>15</v>
      </c>
      <c r="Y33" s="131">
        <v>20</v>
      </c>
      <c r="Z33" s="131">
        <v>311</v>
      </c>
      <c r="AA33" s="131">
        <v>27</v>
      </c>
      <c r="AB33" s="131">
        <v>123</v>
      </c>
      <c r="AC33" s="131">
        <v>126</v>
      </c>
      <c r="AD33" s="131">
        <v>222</v>
      </c>
      <c r="AE33" s="131">
        <v>104</v>
      </c>
      <c r="AF33" s="131">
        <v>53</v>
      </c>
      <c r="AG33" s="131">
        <v>545</v>
      </c>
      <c r="AH33" s="131">
        <v>23</v>
      </c>
      <c r="AI33" s="131">
        <v>233</v>
      </c>
      <c r="AJ33" s="131">
        <v>170</v>
      </c>
      <c r="AK33" s="131">
        <v>508</v>
      </c>
      <c r="AL33" s="131">
        <v>1168</v>
      </c>
      <c r="AM33" s="131">
        <v>361</v>
      </c>
      <c r="AN33" s="131">
        <v>25</v>
      </c>
      <c r="AO33" s="131">
        <v>1635</v>
      </c>
      <c r="AP33" s="131">
        <v>1389</v>
      </c>
      <c r="AQ33" s="131">
        <v>0</v>
      </c>
      <c r="AR33" s="131">
        <v>0</v>
      </c>
      <c r="AS33" s="131">
        <v>103</v>
      </c>
      <c r="AT33" s="131">
        <v>143</v>
      </c>
      <c r="AU33" s="131">
        <v>501</v>
      </c>
    </row>
    <row r="34" spans="1:47">
      <c r="A34" s="130" t="s">
        <v>1465</v>
      </c>
      <c r="B34" s="131">
        <v>3369</v>
      </c>
      <c r="C34" s="131">
        <v>1702</v>
      </c>
      <c r="D34" s="131">
        <v>1575</v>
      </c>
      <c r="E34" s="131">
        <v>1794</v>
      </c>
      <c r="F34" s="131">
        <v>919</v>
      </c>
      <c r="G34" s="131">
        <v>1480</v>
      </c>
      <c r="H34" s="131">
        <v>444</v>
      </c>
      <c r="I34" s="131">
        <v>526</v>
      </c>
      <c r="J34" s="131">
        <v>2792</v>
      </c>
      <c r="K34" s="131">
        <v>577</v>
      </c>
      <c r="L34" s="131">
        <v>262</v>
      </c>
      <c r="M34" s="131">
        <v>424</v>
      </c>
      <c r="N34" s="131">
        <v>384</v>
      </c>
      <c r="O34" s="131">
        <v>0</v>
      </c>
      <c r="P34" s="131">
        <v>318</v>
      </c>
      <c r="Q34" s="131">
        <v>336</v>
      </c>
      <c r="R34" s="131">
        <v>771</v>
      </c>
      <c r="S34" s="131">
        <v>1301</v>
      </c>
      <c r="T34" s="131">
        <v>167</v>
      </c>
      <c r="U34" s="131">
        <v>474</v>
      </c>
      <c r="V34" s="131">
        <v>2151</v>
      </c>
      <c r="W34" s="131">
        <v>217</v>
      </c>
      <c r="X34" s="131">
        <v>33</v>
      </c>
      <c r="Y34" s="131">
        <v>21</v>
      </c>
      <c r="Z34" s="131">
        <v>397</v>
      </c>
      <c r="AA34" s="131">
        <v>44</v>
      </c>
      <c r="AB34" s="131">
        <v>190</v>
      </c>
      <c r="AC34" s="131">
        <v>241</v>
      </c>
      <c r="AD34" s="131">
        <v>530</v>
      </c>
      <c r="AE34" s="131">
        <v>123</v>
      </c>
      <c r="AF34" s="131">
        <v>151</v>
      </c>
      <c r="AG34" s="131">
        <v>696</v>
      </c>
      <c r="AH34" s="131">
        <v>55</v>
      </c>
      <c r="AI34" s="131">
        <v>270</v>
      </c>
      <c r="AJ34" s="131">
        <v>340</v>
      </c>
      <c r="AK34" s="131">
        <v>838</v>
      </c>
      <c r="AL34" s="131">
        <v>1333</v>
      </c>
      <c r="AM34" s="131">
        <v>880</v>
      </c>
      <c r="AN34" s="131">
        <v>122</v>
      </c>
      <c r="AO34" s="131">
        <v>2654</v>
      </c>
      <c r="AP34" s="131">
        <v>2099</v>
      </c>
      <c r="AQ34" s="131">
        <v>0</v>
      </c>
      <c r="AR34" s="131">
        <v>0</v>
      </c>
      <c r="AS34" s="131">
        <v>197</v>
      </c>
      <c r="AT34" s="131">
        <v>358</v>
      </c>
      <c r="AU34" s="131">
        <v>715</v>
      </c>
    </row>
    <row r="35" spans="1:47">
      <c r="A35" s="130" t="s">
        <v>1466</v>
      </c>
      <c r="B35" s="131">
        <v>511</v>
      </c>
      <c r="C35" s="131">
        <v>262</v>
      </c>
      <c r="D35" s="131">
        <v>249</v>
      </c>
      <c r="E35" s="131">
        <v>262</v>
      </c>
      <c r="F35" s="131">
        <v>130</v>
      </c>
      <c r="G35" s="131">
        <v>205</v>
      </c>
      <c r="H35" s="131">
        <v>84</v>
      </c>
      <c r="I35" s="131">
        <v>92</v>
      </c>
      <c r="J35" s="131">
        <v>420</v>
      </c>
      <c r="K35" s="131">
        <v>91</v>
      </c>
      <c r="L35" s="131">
        <v>44</v>
      </c>
      <c r="M35" s="131">
        <v>52</v>
      </c>
      <c r="N35" s="131">
        <v>43</v>
      </c>
      <c r="O35" s="131">
        <v>0</v>
      </c>
      <c r="P35" s="131">
        <v>57</v>
      </c>
      <c r="Q35" s="131">
        <v>48</v>
      </c>
      <c r="R35" s="131">
        <v>109</v>
      </c>
      <c r="S35" s="131">
        <v>207</v>
      </c>
      <c r="T35" s="131">
        <v>38</v>
      </c>
      <c r="U35" s="131">
        <v>49</v>
      </c>
      <c r="V35" s="131">
        <v>326</v>
      </c>
      <c r="W35" s="131">
        <v>39</v>
      </c>
      <c r="X35" s="131">
        <v>5</v>
      </c>
      <c r="Y35" s="131">
        <v>5</v>
      </c>
      <c r="Z35" s="131">
        <v>61</v>
      </c>
      <c r="AA35" s="131">
        <v>11</v>
      </c>
      <c r="AB35" s="131">
        <v>31</v>
      </c>
      <c r="AC35" s="131">
        <v>29</v>
      </c>
      <c r="AD35" s="131">
        <v>79</v>
      </c>
      <c r="AE35" s="131">
        <v>22</v>
      </c>
      <c r="AF35" s="131">
        <v>21</v>
      </c>
      <c r="AG35" s="131">
        <v>85</v>
      </c>
      <c r="AH35" s="131">
        <v>12</v>
      </c>
      <c r="AI35" s="131">
        <v>54</v>
      </c>
      <c r="AJ35" s="131">
        <v>45</v>
      </c>
      <c r="AK35" s="131">
        <v>76</v>
      </c>
      <c r="AL35" s="131">
        <v>374</v>
      </c>
      <c r="AM35" s="131">
        <v>35</v>
      </c>
      <c r="AN35" s="131">
        <v>5</v>
      </c>
      <c r="AO35" s="131">
        <v>401</v>
      </c>
      <c r="AP35" s="131">
        <v>323</v>
      </c>
      <c r="AQ35" s="131">
        <v>0</v>
      </c>
      <c r="AR35" s="131">
        <v>0</v>
      </c>
      <c r="AS35" s="131">
        <v>36</v>
      </c>
      <c r="AT35" s="131">
        <v>42</v>
      </c>
      <c r="AU35" s="131">
        <v>110</v>
      </c>
    </row>
    <row r="36" spans="1:47">
      <c r="A36" s="130" t="s">
        <v>1467</v>
      </c>
      <c r="B36" s="131">
        <v>5181</v>
      </c>
      <c r="C36" s="131">
        <v>2590</v>
      </c>
      <c r="D36" s="131">
        <v>2459</v>
      </c>
      <c r="E36" s="131">
        <v>2722</v>
      </c>
      <c r="F36" s="131">
        <v>1439</v>
      </c>
      <c r="G36" s="131">
        <v>2246</v>
      </c>
      <c r="H36" s="131">
        <v>647</v>
      </c>
      <c r="I36" s="131">
        <v>849</v>
      </c>
      <c r="J36" s="131">
        <v>4400</v>
      </c>
      <c r="K36" s="131">
        <v>781</v>
      </c>
      <c r="L36" s="131">
        <v>368</v>
      </c>
      <c r="M36" s="131">
        <v>503</v>
      </c>
      <c r="N36" s="131">
        <v>525</v>
      </c>
      <c r="O36" s="131">
        <v>101</v>
      </c>
      <c r="P36" s="131">
        <v>615</v>
      </c>
      <c r="Q36" s="131">
        <v>665</v>
      </c>
      <c r="R36" s="131">
        <v>1310</v>
      </c>
      <c r="S36" s="131">
        <v>1792</v>
      </c>
      <c r="T36" s="131">
        <v>253</v>
      </c>
      <c r="U36" s="131">
        <v>544</v>
      </c>
      <c r="V36" s="131">
        <v>2962</v>
      </c>
      <c r="W36" s="131">
        <v>458</v>
      </c>
      <c r="X36" s="131">
        <v>62</v>
      </c>
      <c r="Y36" s="131">
        <v>52</v>
      </c>
      <c r="Z36" s="131">
        <v>701</v>
      </c>
      <c r="AA36" s="131">
        <v>86</v>
      </c>
      <c r="AB36" s="131">
        <v>291</v>
      </c>
      <c r="AC36" s="131">
        <v>496</v>
      </c>
      <c r="AD36" s="131">
        <v>543</v>
      </c>
      <c r="AE36" s="131">
        <v>213</v>
      </c>
      <c r="AF36" s="131">
        <v>197</v>
      </c>
      <c r="AG36" s="131">
        <v>1020</v>
      </c>
      <c r="AH36" s="131">
        <v>97</v>
      </c>
      <c r="AI36" s="131">
        <v>488</v>
      </c>
      <c r="AJ36" s="131">
        <v>431</v>
      </c>
      <c r="AK36" s="131">
        <v>1234</v>
      </c>
      <c r="AL36" s="131">
        <v>2503</v>
      </c>
      <c r="AM36" s="131">
        <v>1206</v>
      </c>
      <c r="AN36" s="131">
        <v>102</v>
      </c>
      <c r="AO36" s="131">
        <v>4038</v>
      </c>
      <c r="AP36" s="131">
        <v>3347</v>
      </c>
      <c r="AQ36" s="131">
        <v>2</v>
      </c>
      <c r="AR36" s="131">
        <v>0</v>
      </c>
      <c r="AS36" s="131">
        <v>287</v>
      </c>
      <c r="AT36" s="131">
        <v>402</v>
      </c>
      <c r="AU36" s="131">
        <v>1143</v>
      </c>
    </row>
    <row r="37" spans="1:47">
      <c r="A37" s="130" t="s">
        <v>1468</v>
      </c>
      <c r="B37" s="131">
        <v>958</v>
      </c>
      <c r="C37" s="131">
        <v>520</v>
      </c>
      <c r="D37" s="131">
        <v>461</v>
      </c>
      <c r="E37" s="131">
        <v>497</v>
      </c>
      <c r="F37" s="131">
        <v>244</v>
      </c>
      <c r="G37" s="131">
        <v>429</v>
      </c>
      <c r="H37" s="131">
        <v>126</v>
      </c>
      <c r="I37" s="131">
        <v>159</v>
      </c>
      <c r="J37" s="131">
        <v>776</v>
      </c>
      <c r="K37" s="131">
        <v>182</v>
      </c>
      <c r="L37" s="131">
        <v>79</v>
      </c>
      <c r="M37" s="131">
        <v>167</v>
      </c>
      <c r="N37" s="131">
        <v>78</v>
      </c>
      <c r="O37" s="131">
        <v>0</v>
      </c>
      <c r="P37" s="131">
        <v>73</v>
      </c>
      <c r="Q37" s="131">
        <v>102</v>
      </c>
      <c r="R37" s="131">
        <v>202</v>
      </c>
      <c r="S37" s="131">
        <v>423</v>
      </c>
      <c r="T37" s="131">
        <v>55</v>
      </c>
      <c r="U37" s="131">
        <v>103</v>
      </c>
      <c r="V37" s="131">
        <v>648</v>
      </c>
      <c r="W37" s="131">
        <v>107</v>
      </c>
      <c r="X37" s="131">
        <v>5</v>
      </c>
      <c r="Y37" s="131">
        <v>1</v>
      </c>
      <c r="Z37" s="131">
        <v>100</v>
      </c>
      <c r="AA37" s="131">
        <v>12</v>
      </c>
      <c r="AB37" s="131">
        <v>47</v>
      </c>
      <c r="AC37" s="131">
        <v>63</v>
      </c>
      <c r="AD37" s="131">
        <v>131</v>
      </c>
      <c r="AE37" s="131">
        <v>39</v>
      </c>
      <c r="AF37" s="131">
        <v>37</v>
      </c>
      <c r="AG37" s="131">
        <v>215</v>
      </c>
      <c r="AH37" s="131">
        <v>20</v>
      </c>
      <c r="AI37" s="131">
        <v>77</v>
      </c>
      <c r="AJ37" s="131">
        <v>97</v>
      </c>
      <c r="AK37" s="131">
        <v>160</v>
      </c>
      <c r="AL37" s="131">
        <v>569</v>
      </c>
      <c r="AM37" s="131">
        <v>168</v>
      </c>
      <c r="AN37" s="131">
        <v>29</v>
      </c>
      <c r="AO37" s="131">
        <v>808</v>
      </c>
      <c r="AP37" s="131">
        <v>603</v>
      </c>
      <c r="AQ37" s="131">
        <v>0</v>
      </c>
      <c r="AR37" s="131">
        <v>0</v>
      </c>
      <c r="AS37" s="131">
        <v>67</v>
      </c>
      <c r="AT37" s="131">
        <v>138</v>
      </c>
      <c r="AU37" s="131">
        <v>150</v>
      </c>
    </row>
    <row r="38" spans="1:47">
      <c r="A38" s="130" t="s">
        <v>1469</v>
      </c>
      <c r="B38" s="131">
        <v>864</v>
      </c>
      <c r="C38" s="131">
        <v>400</v>
      </c>
      <c r="D38" s="131">
        <v>365</v>
      </c>
      <c r="E38" s="131">
        <v>499</v>
      </c>
      <c r="F38" s="131">
        <v>195</v>
      </c>
      <c r="G38" s="131">
        <v>423</v>
      </c>
      <c r="H38" s="131">
        <v>111</v>
      </c>
      <c r="I38" s="131">
        <v>135</v>
      </c>
      <c r="J38" s="131">
        <v>740</v>
      </c>
      <c r="K38" s="131">
        <v>124</v>
      </c>
      <c r="L38" s="131">
        <v>42</v>
      </c>
      <c r="M38" s="131">
        <v>47</v>
      </c>
      <c r="N38" s="131">
        <v>74</v>
      </c>
      <c r="O38" s="131">
        <v>0</v>
      </c>
      <c r="P38" s="131">
        <v>151</v>
      </c>
      <c r="Q38" s="131">
        <v>150</v>
      </c>
      <c r="R38" s="131">
        <v>208</v>
      </c>
      <c r="S38" s="131">
        <v>242</v>
      </c>
      <c r="T38" s="131">
        <v>34</v>
      </c>
      <c r="U38" s="131">
        <v>79</v>
      </c>
      <c r="V38" s="131">
        <v>398</v>
      </c>
      <c r="W38" s="131">
        <v>43</v>
      </c>
      <c r="X38" s="131">
        <v>10</v>
      </c>
      <c r="Y38" s="131">
        <v>17</v>
      </c>
      <c r="Z38" s="131">
        <v>113</v>
      </c>
      <c r="AA38" s="131">
        <v>24</v>
      </c>
      <c r="AB38" s="131">
        <v>42</v>
      </c>
      <c r="AC38" s="131">
        <v>75</v>
      </c>
      <c r="AD38" s="131">
        <v>45</v>
      </c>
      <c r="AE38" s="131">
        <v>27</v>
      </c>
      <c r="AF38" s="131">
        <v>33</v>
      </c>
      <c r="AG38" s="131">
        <v>215</v>
      </c>
      <c r="AH38" s="131">
        <v>22</v>
      </c>
      <c r="AI38" s="131">
        <v>133</v>
      </c>
      <c r="AJ38" s="131">
        <v>60</v>
      </c>
      <c r="AK38" s="131">
        <v>185</v>
      </c>
      <c r="AL38" s="131">
        <v>433</v>
      </c>
      <c r="AM38" s="131">
        <v>175</v>
      </c>
      <c r="AN38" s="131">
        <v>16</v>
      </c>
      <c r="AO38" s="131">
        <v>692</v>
      </c>
      <c r="AP38" s="131">
        <v>623</v>
      </c>
      <c r="AQ38" s="131">
        <v>0</v>
      </c>
      <c r="AR38" s="131">
        <v>0</v>
      </c>
      <c r="AS38" s="131">
        <v>33</v>
      </c>
      <c r="AT38" s="131">
        <v>36</v>
      </c>
      <c r="AU38" s="131">
        <v>172</v>
      </c>
    </row>
    <row r="39" spans="1:47">
      <c r="A39" s="130" t="s">
        <v>1470</v>
      </c>
      <c r="B39" s="131">
        <v>1485</v>
      </c>
      <c r="C39" s="131">
        <v>688</v>
      </c>
      <c r="D39" s="131">
        <v>649</v>
      </c>
      <c r="E39" s="131">
        <v>836</v>
      </c>
      <c r="F39" s="131">
        <v>390</v>
      </c>
      <c r="G39" s="131">
        <v>683</v>
      </c>
      <c r="H39" s="131">
        <v>187</v>
      </c>
      <c r="I39" s="131">
        <v>225</v>
      </c>
      <c r="J39" s="131">
        <v>1280</v>
      </c>
      <c r="K39" s="131">
        <v>205</v>
      </c>
      <c r="L39" s="131">
        <v>90</v>
      </c>
      <c r="M39" s="131">
        <v>124</v>
      </c>
      <c r="N39" s="131">
        <v>140</v>
      </c>
      <c r="O39" s="131">
        <v>0</v>
      </c>
      <c r="P39" s="131">
        <v>183</v>
      </c>
      <c r="Q39" s="131">
        <v>195</v>
      </c>
      <c r="R39" s="131">
        <v>359</v>
      </c>
      <c r="S39" s="131">
        <v>536</v>
      </c>
      <c r="T39" s="131">
        <v>65</v>
      </c>
      <c r="U39" s="131">
        <v>147</v>
      </c>
      <c r="V39" s="131">
        <v>837</v>
      </c>
      <c r="W39" s="131">
        <v>99</v>
      </c>
      <c r="X39" s="131">
        <v>7</v>
      </c>
      <c r="Y39" s="131">
        <v>12</v>
      </c>
      <c r="Z39" s="131">
        <v>189</v>
      </c>
      <c r="AA39" s="131">
        <v>20</v>
      </c>
      <c r="AB39" s="131">
        <v>89</v>
      </c>
      <c r="AC39" s="131">
        <v>98</v>
      </c>
      <c r="AD39" s="131">
        <v>132</v>
      </c>
      <c r="AE39" s="131">
        <v>66</v>
      </c>
      <c r="AF39" s="131">
        <v>65</v>
      </c>
      <c r="AG39" s="131">
        <v>358</v>
      </c>
      <c r="AH39" s="131">
        <v>22</v>
      </c>
      <c r="AI39" s="131">
        <v>159</v>
      </c>
      <c r="AJ39" s="131">
        <v>146</v>
      </c>
      <c r="AK39" s="131">
        <v>347</v>
      </c>
      <c r="AL39" s="131">
        <v>652</v>
      </c>
      <c r="AM39" s="131">
        <v>388</v>
      </c>
      <c r="AN39" s="131">
        <v>25</v>
      </c>
      <c r="AO39" s="131">
        <v>1182</v>
      </c>
      <c r="AP39" s="131">
        <v>996</v>
      </c>
      <c r="AQ39" s="131">
        <v>0</v>
      </c>
      <c r="AR39" s="131">
        <v>1</v>
      </c>
      <c r="AS39" s="131">
        <v>82</v>
      </c>
      <c r="AT39" s="131">
        <v>103</v>
      </c>
      <c r="AU39" s="131">
        <v>303</v>
      </c>
    </row>
    <row r="40" spans="1:47">
      <c r="A40" s="130" t="s">
        <v>1471</v>
      </c>
      <c r="B40" s="131">
        <v>5099</v>
      </c>
      <c r="C40" s="131">
        <v>2559</v>
      </c>
      <c r="D40" s="131">
        <v>2383</v>
      </c>
      <c r="E40" s="131">
        <v>2716</v>
      </c>
      <c r="F40" s="131">
        <v>1480</v>
      </c>
      <c r="G40" s="131">
        <v>2155</v>
      </c>
      <c r="H40" s="131">
        <v>662</v>
      </c>
      <c r="I40" s="131">
        <v>802</v>
      </c>
      <c r="J40" s="131">
        <v>4348</v>
      </c>
      <c r="K40" s="131">
        <v>751</v>
      </c>
      <c r="L40" s="131">
        <v>306</v>
      </c>
      <c r="M40" s="131">
        <v>638</v>
      </c>
      <c r="N40" s="131">
        <v>435</v>
      </c>
      <c r="O40" s="131">
        <v>270</v>
      </c>
      <c r="P40" s="131">
        <v>502</v>
      </c>
      <c r="Q40" s="131">
        <v>529</v>
      </c>
      <c r="R40" s="131">
        <v>1188</v>
      </c>
      <c r="S40" s="131">
        <v>2056</v>
      </c>
      <c r="T40" s="131">
        <v>272</v>
      </c>
      <c r="U40" s="131">
        <v>542</v>
      </c>
      <c r="V40" s="131">
        <v>3214</v>
      </c>
      <c r="W40" s="131">
        <v>342</v>
      </c>
      <c r="X40" s="131">
        <v>35</v>
      </c>
      <c r="Y40" s="131">
        <v>53</v>
      </c>
      <c r="Z40" s="131">
        <v>714</v>
      </c>
      <c r="AA40" s="131">
        <v>85</v>
      </c>
      <c r="AB40" s="131">
        <v>323</v>
      </c>
      <c r="AC40" s="131">
        <v>433</v>
      </c>
      <c r="AD40" s="131">
        <v>542</v>
      </c>
      <c r="AE40" s="131">
        <v>175</v>
      </c>
      <c r="AF40" s="131">
        <v>174</v>
      </c>
      <c r="AG40" s="131">
        <v>1059</v>
      </c>
      <c r="AH40" s="131">
        <v>67</v>
      </c>
      <c r="AI40" s="131">
        <v>521</v>
      </c>
      <c r="AJ40" s="131">
        <v>527</v>
      </c>
      <c r="AK40" s="131">
        <v>988</v>
      </c>
      <c r="AL40" s="131">
        <v>2120</v>
      </c>
      <c r="AM40" s="131">
        <v>1627</v>
      </c>
      <c r="AN40" s="131">
        <v>142</v>
      </c>
      <c r="AO40" s="131">
        <v>4024</v>
      </c>
      <c r="AP40" s="131">
        <v>3238</v>
      </c>
      <c r="AQ40" s="131">
        <v>3</v>
      </c>
      <c r="AR40" s="131">
        <v>2</v>
      </c>
      <c r="AS40" s="131">
        <v>264</v>
      </c>
      <c r="AT40" s="131">
        <v>517</v>
      </c>
      <c r="AU40" s="131">
        <v>1075</v>
      </c>
    </row>
    <row r="41" spans="1:47">
      <c r="A41" s="130" t="s">
        <v>1472</v>
      </c>
      <c r="B41" s="131">
        <v>1380</v>
      </c>
      <c r="C41" s="131">
        <v>694</v>
      </c>
      <c r="D41" s="131">
        <v>590</v>
      </c>
      <c r="E41" s="131">
        <v>790</v>
      </c>
      <c r="F41" s="131">
        <v>425</v>
      </c>
      <c r="G41" s="131">
        <v>602</v>
      </c>
      <c r="H41" s="131">
        <v>162</v>
      </c>
      <c r="I41" s="131">
        <v>191</v>
      </c>
      <c r="J41" s="131">
        <v>1178</v>
      </c>
      <c r="K41" s="131">
        <v>202</v>
      </c>
      <c r="L41" s="131">
        <v>82</v>
      </c>
      <c r="M41" s="131">
        <v>139</v>
      </c>
      <c r="N41" s="131">
        <v>125</v>
      </c>
      <c r="O41" s="131">
        <v>0</v>
      </c>
      <c r="P41" s="131">
        <v>80</v>
      </c>
      <c r="Q41" s="131">
        <v>109</v>
      </c>
      <c r="R41" s="131">
        <v>326</v>
      </c>
      <c r="S41" s="131">
        <v>600</v>
      </c>
      <c r="T41" s="131">
        <v>122</v>
      </c>
      <c r="U41" s="131">
        <v>141</v>
      </c>
      <c r="V41" s="131">
        <v>948</v>
      </c>
      <c r="W41" s="131">
        <v>106</v>
      </c>
      <c r="X41" s="131">
        <v>20</v>
      </c>
      <c r="Y41" s="131">
        <v>6</v>
      </c>
      <c r="Z41" s="131">
        <v>202</v>
      </c>
      <c r="AA41" s="131">
        <v>15</v>
      </c>
      <c r="AB41" s="131">
        <v>65</v>
      </c>
      <c r="AC41" s="131">
        <v>83</v>
      </c>
      <c r="AD41" s="131">
        <v>257</v>
      </c>
      <c r="AE41" s="131">
        <v>53</v>
      </c>
      <c r="AF41" s="131">
        <v>28</v>
      </c>
      <c r="AG41" s="131">
        <v>279</v>
      </c>
      <c r="AH41" s="131">
        <v>5</v>
      </c>
      <c r="AI41" s="131">
        <v>112</v>
      </c>
      <c r="AJ41" s="131">
        <v>138</v>
      </c>
      <c r="AK41" s="131">
        <v>259</v>
      </c>
      <c r="AL41" s="131">
        <v>592</v>
      </c>
      <c r="AM41" s="131">
        <v>442</v>
      </c>
      <c r="AN41" s="131">
        <v>27</v>
      </c>
      <c r="AO41" s="131">
        <v>1089</v>
      </c>
      <c r="AP41" s="131">
        <v>899</v>
      </c>
      <c r="AQ41" s="131">
        <v>0</v>
      </c>
      <c r="AR41" s="131">
        <v>0</v>
      </c>
      <c r="AS41" s="131">
        <v>82</v>
      </c>
      <c r="AT41" s="131">
        <v>108</v>
      </c>
      <c r="AU41" s="131">
        <v>291</v>
      </c>
    </row>
    <row r="42" spans="1:47">
      <c r="A42" s="130" t="s">
        <v>1473</v>
      </c>
      <c r="B42" s="131">
        <v>1955</v>
      </c>
      <c r="C42" s="131">
        <v>986</v>
      </c>
      <c r="D42" s="131">
        <v>881</v>
      </c>
      <c r="E42" s="131">
        <v>1074</v>
      </c>
      <c r="F42" s="131">
        <v>538</v>
      </c>
      <c r="G42" s="131">
        <v>866</v>
      </c>
      <c r="H42" s="131">
        <v>246</v>
      </c>
      <c r="I42" s="131">
        <v>305</v>
      </c>
      <c r="J42" s="131">
        <v>1682</v>
      </c>
      <c r="K42" s="131">
        <v>273</v>
      </c>
      <c r="L42" s="131">
        <v>125</v>
      </c>
      <c r="M42" s="131">
        <v>202</v>
      </c>
      <c r="N42" s="131">
        <v>161</v>
      </c>
      <c r="O42" s="131">
        <v>0</v>
      </c>
      <c r="P42" s="131">
        <v>154</v>
      </c>
      <c r="Q42" s="131">
        <v>210</v>
      </c>
      <c r="R42" s="131">
        <v>459</v>
      </c>
      <c r="S42" s="131">
        <v>789</v>
      </c>
      <c r="T42" s="131">
        <v>125</v>
      </c>
      <c r="U42" s="131">
        <v>217</v>
      </c>
      <c r="V42" s="131">
        <v>1245</v>
      </c>
      <c r="W42" s="131">
        <v>145</v>
      </c>
      <c r="X42" s="131">
        <v>10</v>
      </c>
      <c r="Y42" s="131">
        <v>20</v>
      </c>
      <c r="Z42" s="131">
        <v>267</v>
      </c>
      <c r="AA42" s="131">
        <v>17</v>
      </c>
      <c r="AB42" s="131">
        <v>117</v>
      </c>
      <c r="AC42" s="131">
        <v>129</v>
      </c>
      <c r="AD42" s="131">
        <v>297</v>
      </c>
      <c r="AE42" s="131">
        <v>93</v>
      </c>
      <c r="AF42" s="131">
        <v>53</v>
      </c>
      <c r="AG42" s="131">
        <v>402</v>
      </c>
      <c r="AH42" s="131">
        <v>23</v>
      </c>
      <c r="AI42" s="131">
        <v>176</v>
      </c>
      <c r="AJ42" s="131">
        <v>191</v>
      </c>
      <c r="AK42" s="131">
        <v>301</v>
      </c>
      <c r="AL42" s="131">
        <v>1037</v>
      </c>
      <c r="AM42" s="131">
        <v>508</v>
      </c>
      <c r="AN42" s="131">
        <v>41</v>
      </c>
      <c r="AO42" s="131">
        <v>1504</v>
      </c>
      <c r="AP42" s="131">
        <v>1236</v>
      </c>
      <c r="AQ42" s="131">
        <v>0</v>
      </c>
      <c r="AR42" s="131">
        <v>0</v>
      </c>
      <c r="AS42" s="131">
        <v>103</v>
      </c>
      <c r="AT42" s="131">
        <v>165</v>
      </c>
      <c r="AU42" s="131">
        <v>451</v>
      </c>
    </row>
    <row r="43" spans="1:47">
      <c r="A43" s="130" t="s">
        <v>1474</v>
      </c>
      <c r="B43" s="131">
        <v>2742</v>
      </c>
      <c r="C43" s="131">
        <v>1414</v>
      </c>
      <c r="D43" s="131">
        <v>1239</v>
      </c>
      <c r="E43" s="131">
        <v>1503</v>
      </c>
      <c r="F43" s="131">
        <v>771</v>
      </c>
      <c r="G43" s="131">
        <v>1196</v>
      </c>
      <c r="H43" s="131">
        <v>346</v>
      </c>
      <c r="I43" s="131">
        <v>429</v>
      </c>
      <c r="J43" s="131">
        <v>2264</v>
      </c>
      <c r="K43" s="131">
        <v>478</v>
      </c>
      <c r="L43" s="131">
        <v>217</v>
      </c>
      <c r="M43" s="131">
        <v>350</v>
      </c>
      <c r="N43" s="131">
        <v>243</v>
      </c>
      <c r="O43" s="131">
        <v>316</v>
      </c>
      <c r="P43" s="131">
        <v>249</v>
      </c>
      <c r="Q43" s="131">
        <v>289</v>
      </c>
      <c r="R43" s="131">
        <v>627</v>
      </c>
      <c r="S43" s="131">
        <v>1177</v>
      </c>
      <c r="T43" s="131">
        <v>136</v>
      </c>
      <c r="U43" s="131">
        <v>263</v>
      </c>
      <c r="V43" s="131">
        <v>1765</v>
      </c>
      <c r="W43" s="131">
        <v>147</v>
      </c>
      <c r="X43" s="131">
        <v>18</v>
      </c>
      <c r="Y43" s="131">
        <v>24</v>
      </c>
      <c r="Z43" s="131">
        <v>397</v>
      </c>
      <c r="AA43" s="131">
        <v>27</v>
      </c>
      <c r="AB43" s="131">
        <v>232</v>
      </c>
      <c r="AC43" s="131">
        <v>228</v>
      </c>
      <c r="AD43" s="131">
        <v>189</v>
      </c>
      <c r="AE43" s="131">
        <v>137</v>
      </c>
      <c r="AF43" s="131">
        <v>69</v>
      </c>
      <c r="AG43" s="131">
        <v>707</v>
      </c>
      <c r="AH43" s="131">
        <v>40</v>
      </c>
      <c r="AI43" s="131">
        <v>312</v>
      </c>
      <c r="AJ43" s="131">
        <v>210</v>
      </c>
      <c r="AK43" s="131">
        <v>647</v>
      </c>
      <c r="AL43" s="131">
        <v>1192</v>
      </c>
      <c r="AM43" s="131">
        <v>727</v>
      </c>
      <c r="AN43" s="131">
        <v>84</v>
      </c>
      <c r="AO43" s="131">
        <v>2173</v>
      </c>
      <c r="AP43" s="131">
        <v>1724</v>
      </c>
      <c r="AQ43" s="131">
        <v>0</v>
      </c>
      <c r="AR43" s="131">
        <v>1</v>
      </c>
      <c r="AS43" s="131">
        <v>200</v>
      </c>
      <c r="AT43" s="131">
        <v>248</v>
      </c>
      <c r="AU43" s="131">
        <v>569</v>
      </c>
    </row>
    <row r="44" spans="1:47">
      <c r="A44" s="130" t="s">
        <v>1475</v>
      </c>
      <c r="B44" s="131">
        <v>1870</v>
      </c>
      <c r="C44" s="131">
        <v>916</v>
      </c>
      <c r="D44" s="131">
        <v>792</v>
      </c>
      <c r="E44" s="131">
        <v>1078</v>
      </c>
      <c r="F44" s="131">
        <v>486</v>
      </c>
      <c r="G44" s="131">
        <v>843</v>
      </c>
      <c r="H44" s="131">
        <v>232</v>
      </c>
      <c r="I44" s="131">
        <v>309</v>
      </c>
      <c r="J44" s="131">
        <v>1575</v>
      </c>
      <c r="K44" s="131">
        <v>295</v>
      </c>
      <c r="L44" s="131">
        <v>140</v>
      </c>
      <c r="M44" s="131">
        <v>186</v>
      </c>
      <c r="N44" s="131">
        <v>128</v>
      </c>
      <c r="O44" s="131">
        <v>0</v>
      </c>
      <c r="P44" s="131">
        <v>170</v>
      </c>
      <c r="Q44" s="131">
        <v>220</v>
      </c>
      <c r="R44" s="131">
        <v>444</v>
      </c>
      <c r="S44" s="131">
        <v>717</v>
      </c>
      <c r="T44" s="131">
        <v>106</v>
      </c>
      <c r="U44" s="131">
        <v>211</v>
      </c>
      <c r="V44" s="131">
        <v>1152</v>
      </c>
      <c r="W44" s="131">
        <v>130</v>
      </c>
      <c r="X44" s="131">
        <v>8</v>
      </c>
      <c r="Y44" s="131">
        <v>25</v>
      </c>
      <c r="Z44" s="131">
        <v>275</v>
      </c>
      <c r="AA44" s="131">
        <v>19</v>
      </c>
      <c r="AB44" s="131">
        <v>120</v>
      </c>
      <c r="AC44" s="131">
        <v>159</v>
      </c>
      <c r="AD44" s="131">
        <v>166</v>
      </c>
      <c r="AE44" s="131">
        <v>110</v>
      </c>
      <c r="AF44" s="131">
        <v>46</v>
      </c>
      <c r="AG44" s="131">
        <v>456</v>
      </c>
      <c r="AH44" s="131">
        <v>26</v>
      </c>
      <c r="AI44" s="131">
        <v>196</v>
      </c>
      <c r="AJ44" s="131">
        <v>128</v>
      </c>
      <c r="AK44" s="131">
        <v>431</v>
      </c>
      <c r="AL44" s="131">
        <v>1089</v>
      </c>
      <c r="AM44" s="131">
        <v>279</v>
      </c>
      <c r="AN44" s="131">
        <v>18</v>
      </c>
      <c r="AO44" s="131">
        <v>1417</v>
      </c>
      <c r="AP44" s="131">
        <v>1172</v>
      </c>
      <c r="AQ44" s="131">
        <v>1</v>
      </c>
      <c r="AR44" s="131">
        <v>0</v>
      </c>
      <c r="AS44" s="131">
        <v>98</v>
      </c>
      <c r="AT44" s="131">
        <v>146</v>
      </c>
      <c r="AU44" s="131">
        <v>453</v>
      </c>
    </row>
    <row r="45" spans="1:47">
      <c r="A45" s="130" t="s">
        <v>1476</v>
      </c>
      <c r="B45" s="131">
        <v>1230</v>
      </c>
      <c r="C45" s="131">
        <v>519</v>
      </c>
      <c r="D45" s="131">
        <v>512</v>
      </c>
      <c r="E45" s="131">
        <v>718</v>
      </c>
      <c r="F45" s="131">
        <v>355</v>
      </c>
      <c r="G45" s="131">
        <v>548</v>
      </c>
      <c r="H45" s="131">
        <v>143</v>
      </c>
      <c r="I45" s="131">
        <v>184</v>
      </c>
      <c r="J45" s="131">
        <v>1079</v>
      </c>
      <c r="K45" s="131">
        <v>151</v>
      </c>
      <c r="L45" s="131">
        <v>64</v>
      </c>
      <c r="M45" s="131">
        <v>73</v>
      </c>
      <c r="N45" s="131">
        <v>104</v>
      </c>
      <c r="O45" s="131">
        <v>0</v>
      </c>
      <c r="P45" s="131">
        <v>105</v>
      </c>
      <c r="Q45" s="131">
        <v>143</v>
      </c>
      <c r="R45" s="131">
        <v>336</v>
      </c>
      <c r="S45" s="131">
        <v>478</v>
      </c>
      <c r="T45" s="131">
        <v>49</v>
      </c>
      <c r="U45" s="131">
        <v>119</v>
      </c>
      <c r="V45" s="131">
        <v>732</v>
      </c>
      <c r="W45" s="131">
        <v>73</v>
      </c>
      <c r="X45" s="131">
        <v>5</v>
      </c>
      <c r="Y45" s="131">
        <v>14</v>
      </c>
      <c r="Z45" s="131">
        <v>189</v>
      </c>
      <c r="AA45" s="131">
        <v>15</v>
      </c>
      <c r="AB45" s="131">
        <v>96</v>
      </c>
      <c r="AC45" s="131">
        <v>65</v>
      </c>
      <c r="AD45" s="131">
        <v>126</v>
      </c>
      <c r="AE45" s="131">
        <v>57</v>
      </c>
      <c r="AF45" s="131">
        <v>38</v>
      </c>
      <c r="AG45" s="131">
        <v>306</v>
      </c>
      <c r="AH45" s="131">
        <v>11</v>
      </c>
      <c r="AI45" s="131">
        <v>132</v>
      </c>
      <c r="AJ45" s="131">
        <v>94</v>
      </c>
      <c r="AK45" s="131">
        <v>323</v>
      </c>
      <c r="AL45" s="131">
        <v>361</v>
      </c>
      <c r="AM45" s="131">
        <v>496</v>
      </c>
      <c r="AN45" s="131">
        <v>16</v>
      </c>
      <c r="AO45" s="131">
        <v>961</v>
      </c>
      <c r="AP45" s="131">
        <v>841</v>
      </c>
      <c r="AQ45" s="131">
        <v>0</v>
      </c>
      <c r="AR45" s="131">
        <v>0</v>
      </c>
      <c r="AS45" s="131">
        <v>69</v>
      </c>
      <c r="AT45" s="131">
        <v>51</v>
      </c>
      <c r="AU45" s="131">
        <v>269</v>
      </c>
    </row>
    <row r="46" spans="1:47">
      <c r="A46" s="130" t="s">
        <v>1477</v>
      </c>
      <c r="B46" s="131">
        <v>1463</v>
      </c>
      <c r="C46" s="131">
        <v>706</v>
      </c>
      <c r="D46" s="131">
        <v>641</v>
      </c>
      <c r="E46" s="131">
        <v>822</v>
      </c>
      <c r="F46" s="131">
        <v>428</v>
      </c>
      <c r="G46" s="131">
        <v>652</v>
      </c>
      <c r="H46" s="131">
        <v>187</v>
      </c>
      <c r="I46" s="131">
        <v>196</v>
      </c>
      <c r="J46" s="131">
        <v>1270</v>
      </c>
      <c r="K46" s="131">
        <v>193</v>
      </c>
      <c r="L46" s="131">
        <v>85</v>
      </c>
      <c r="M46" s="131">
        <v>150</v>
      </c>
      <c r="N46" s="131">
        <v>125</v>
      </c>
      <c r="O46" s="131">
        <v>0</v>
      </c>
      <c r="P46" s="131">
        <v>136</v>
      </c>
      <c r="Q46" s="131">
        <v>172</v>
      </c>
      <c r="R46" s="131">
        <v>361</v>
      </c>
      <c r="S46" s="131">
        <v>582</v>
      </c>
      <c r="T46" s="131">
        <v>67</v>
      </c>
      <c r="U46" s="131">
        <v>145</v>
      </c>
      <c r="V46" s="131">
        <v>893</v>
      </c>
      <c r="W46" s="131">
        <v>107</v>
      </c>
      <c r="X46" s="131">
        <v>9</v>
      </c>
      <c r="Y46" s="131">
        <v>16</v>
      </c>
      <c r="Z46" s="131">
        <v>217</v>
      </c>
      <c r="AA46" s="131">
        <v>14</v>
      </c>
      <c r="AB46" s="131">
        <v>98</v>
      </c>
      <c r="AC46" s="131">
        <v>92</v>
      </c>
      <c r="AD46" s="131">
        <v>137</v>
      </c>
      <c r="AE46" s="131">
        <v>77</v>
      </c>
      <c r="AF46" s="131">
        <v>50</v>
      </c>
      <c r="AG46" s="131">
        <v>354</v>
      </c>
      <c r="AH46" s="131">
        <v>16</v>
      </c>
      <c r="AI46" s="131">
        <v>139</v>
      </c>
      <c r="AJ46" s="131">
        <v>130</v>
      </c>
      <c r="AK46" s="131">
        <v>223</v>
      </c>
      <c r="AL46" s="131">
        <v>791</v>
      </c>
      <c r="AM46" s="131">
        <v>361</v>
      </c>
      <c r="AN46" s="131">
        <v>25</v>
      </c>
      <c r="AO46" s="131">
        <v>1105</v>
      </c>
      <c r="AP46" s="131">
        <v>901</v>
      </c>
      <c r="AQ46" s="131">
        <v>1</v>
      </c>
      <c r="AR46" s="131">
        <v>0</v>
      </c>
      <c r="AS46" s="131">
        <v>92</v>
      </c>
      <c r="AT46" s="131">
        <v>111</v>
      </c>
      <c r="AU46" s="131">
        <v>358</v>
      </c>
    </row>
    <row r="47" spans="1:47">
      <c r="A47" s="130" t="s">
        <v>1478</v>
      </c>
      <c r="B47" s="131">
        <v>1481</v>
      </c>
      <c r="C47" s="131">
        <v>712</v>
      </c>
      <c r="D47" s="131">
        <v>652</v>
      </c>
      <c r="E47" s="131">
        <v>829</v>
      </c>
      <c r="F47" s="131">
        <v>399</v>
      </c>
      <c r="G47" s="131">
        <v>696</v>
      </c>
      <c r="H47" s="131">
        <v>164</v>
      </c>
      <c r="I47" s="131">
        <v>222</v>
      </c>
      <c r="J47" s="131">
        <v>1253</v>
      </c>
      <c r="K47" s="131">
        <v>228</v>
      </c>
      <c r="L47" s="131">
        <v>103</v>
      </c>
      <c r="M47" s="131">
        <v>105</v>
      </c>
      <c r="N47" s="131">
        <v>134</v>
      </c>
      <c r="O47" s="131">
        <v>0</v>
      </c>
      <c r="P47" s="131">
        <v>134</v>
      </c>
      <c r="Q47" s="131">
        <v>149</v>
      </c>
      <c r="R47" s="131">
        <v>389</v>
      </c>
      <c r="S47" s="131">
        <v>530</v>
      </c>
      <c r="T47" s="131">
        <v>89</v>
      </c>
      <c r="U47" s="131">
        <v>186</v>
      </c>
      <c r="V47" s="131">
        <v>907</v>
      </c>
      <c r="W47" s="131">
        <v>84</v>
      </c>
      <c r="X47" s="131">
        <v>5</v>
      </c>
      <c r="Y47" s="131">
        <v>7</v>
      </c>
      <c r="Z47" s="131">
        <v>183</v>
      </c>
      <c r="AA47" s="131">
        <v>12</v>
      </c>
      <c r="AB47" s="131">
        <v>91</v>
      </c>
      <c r="AC47" s="131">
        <v>77</v>
      </c>
      <c r="AD47" s="131">
        <v>244</v>
      </c>
      <c r="AE47" s="131">
        <v>55</v>
      </c>
      <c r="AF47" s="131">
        <v>49</v>
      </c>
      <c r="AG47" s="131">
        <v>280</v>
      </c>
      <c r="AH47" s="131">
        <v>22</v>
      </c>
      <c r="AI47" s="131">
        <v>155</v>
      </c>
      <c r="AJ47" s="131">
        <v>198</v>
      </c>
      <c r="AK47" s="131">
        <v>316</v>
      </c>
      <c r="AL47" s="131">
        <v>862</v>
      </c>
      <c r="AM47" s="131">
        <v>178</v>
      </c>
      <c r="AN47" s="131">
        <v>64</v>
      </c>
      <c r="AO47" s="131">
        <v>1135</v>
      </c>
      <c r="AP47" s="131">
        <v>983</v>
      </c>
      <c r="AQ47" s="131">
        <v>0</v>
      </c>
      <c r="AR47" s="131">
        <v>0</v>
      </c>
      <c r="AS47" s="131">
        <v>69</v>
      </c>
      <c r="AT47" s="131">
        <v>83</v>
      </c>
      <c r="AU47" s="131">
        <v>346</v>
      </c>
    </row>
    <row r="48" spans="1:47">
      <c r="A48" s="130" t="s">
        <v>1479</v>
      </c>
      <c r="B48" s="131">
        <v>2677</v>
      </c>
      <c r="C48" s="131">
        <v>1263</v>
      </c>
      <c r="D48" s="131">
        <v>1199</v>
      </c>
      <c r="E48" s="131">
        <v>1478</v>
      </c>
      <c r="F48" s="131">
        <v>661</v>
      </c>
      <c r="G48" s="131">
        <v>1201</v>
      </c>
      <c r="H48" s="131">
        <v>345</v>
      </c>
      <c r="I48" s="131">
        <v>470</v>
      </c>
      <c r="J48" s="131">
        <v>2276</v>
      </c>
      <c r="K48" s="131">
        <v>401</v>
      </c>
      <c r="L48" s="131">
        <v>152</v>
      </c>
      <c r="M48" s="131">
        <v>152</v>
      </c>
      <c r="N48" s="131">
        <v>190</v>
      </c>
      <c r="O48" s="131">
        <v>0</v>
      </c>
      <c r="P48" s="131">
        <v>460</v>
      </c>
      <c r="Q48" s="131">
        <v>434</v>
      </c>
      <c r="R48" s="131">
        <v>640</v>
      </c>
      <c r="S48" s="131">
        <v>872</v>
      </c>
      <c r="T48" s="131">
        <v>107</v>
      </c>
      <c r="U48" s="131">
        <v>158</v>
      </c>
      <c r="V48" s="131">
        <v>1309</v>
      </c>
      <c r="W48" s="131">
        <v>125</v>
      </c>
      <c r="X48" s="131">
        <v>24</v>
      </c>
      <c r="Y48" s="131">
        <v>46</v>
      </c>
      <c r="Z48" s="131">
        <v>347</v>
      </c>
      <c r="AA48" s="131">
        <v>63</v>
      </c>
      <c r="AB48" s="131">
        <v>176</v>
      </c>
      <c r="AC48" s="131">
        <v>148</v>
      </c>
      <c r="AD48" s="131">
        <v>223</v>
      </c>
      <c r="AE48" s="131">
        <v>120</v>
      </c>
      <c r="AF48" s="131">
        <v>80</v>
      </c>
      <c r="AG48" s="131">
        <v>634</v>
      </c>
      <c r="AH48" s="131">
        <v>55</v>
      </c>
      <c r="AI48" s="131">
        <v>397</v>
      </c>
      <c r="AJ48" s="131">
        <v>204</v>
      </c>
      <c r="AK48" s="131">
        <v>758</v>
      </c>
      <c r="AL48" s="131">
        <v>1389</v>
      </c>
      <c r="AM48" s="131">
        <v>436</v>
      </c>
      <c r="AN48" s="131">
        <v>15</v>
      </c>
      <c r="AO48" s="131">
        <v>2088</v>
      </c>
      <c r="AP48" s="131">
        <v>1856</v>
      </c>
      <c r="AQ48" s="131">
        <v>2</v>
      </c>
      <c r="AR48" s="131">
        <v>0</v>
      </c>
      <c r="AS48" s="131">
        <v>112</v>
      </c>
      <c r="AT48" s="131">
        <v>118</v>
      </c>
      <c r="AU48" s="131">
        <v>589</v>
      </c>
    </row>
    <row r="49" spans="1:47">
      <c r="A49" s="130" t="s">
        <v>1480</v>
      </c>
      <c r="B49" s="131">
        <v>9401</v>
      </c>
      <c r="C49" s="131">
        <v>5201</v>
      </c>
      <c r="D49" s="131">
        <v>4650</v>
      </c>
      <c r="E49" s="131">
        <v>4751</v>
      </c>
      <c r="F49" s="131">
        <v>2634</v>
      </c>
      <c r="G49" s="131">
        <v>4502</v>
      </c>
      <c r="H49" s="131">
        <v>1032</v>
      </c>
      <c r="I49" s="131">
        <v>1233</v>
      </c>
      <c r="J49" s="131">
        <v>7666</v>
      </c>
      <c r="K49" s="131">
        <v>1735</v>
      </c>
      <c r="L49" s="131">
        <v>741</v>
      </c>
      <c r="M49" s="131">
        <v>1292</v>
      </c>
      <c r="N49" s="131">
        <v>838</v>
      </c>
      <c r="O49" s="131">
        <v>2267</v>
      </c>
      <c r="P49" s="131">
        <v>1143</v>
      </c>
      <c r="Q49" s="131">
        <v>1188</v>
      </c>
      <c r="R49" s="131">
        <v>2257</v>
      </c>
      <c r="S49" s="131">
        <v>3030</v>
      </c>
      <c r="T49" s="131">
        <v>514</v>
      </c>
      <c r="U49" s="131">
        <v>1264</v>
      </c>
      <c r="V49" s="131">
        <v>5493</v>
      </c>
      <c r="W49" s="131">
        <v>277</v>
      </c>
      <c r="X49" s="131">
        <v>59</v>
      </c>
      <c r="Y49" s="131">
        <v>120</v>
      </c>
      <c r="Z49" s="131">
        <v>1376</v>
      </c>
      <c r="AA49" s="131">
        <v>172</v>
      </c>
      <c r="AB49" s="131">
        <v>694</v>
      </c>
      <c r="AC49" s="131">
        <v>669</v>
      </c>
      <c r="AD49" s="131">
        <v>920</v>
      </c>
      <c r="AE49" s="131">
        <v>395</v>
      </c>
      <c r="AF49" s="131">
        <v>268</v>
      </c>
      <c r="AG49" s="131">
        <v>1837</v>
      </c>
      <c r="AH49" s="131">
        <v>110</v>
      </c>
      <c r="AI49" s="131">
        <v>1176</v>
      </c>
      <c r="AJ49" s="131">
        <v>1267</v>
      </c>
      <c r="AK49" s="131">
        <v>1224</v>
      </c>
      <c r="AL49" s="131">
        <v>5435</v>
      </c>
      <c r="AM49" s="131">
        <v>2156</v>
      </c>
      <c r="AN49" s="131">
        <v>350</v>
      </c>
      <c r="AO49" s="131">
        <v>7074</v>
      </c>
      <c r="AP49" s="131">
        <v>5535</v>
      </c>
      <c r="AQ49" s="131">
        <v>2</v>
      </c>
      <c r="AR49" s="131">
        <v>1</v>
      </c>
      <c r="AS49" s="131">
        <v>489</v>
      </c>
      <c r="AT49" s="131">
        <v>1047</v>
      </c>
      <c r="AU49" s="131">
        <v>2327</v>
      </c>
    </row>
    <row r="50" spans="1:47">
      <c r="A50" s="130" t="s">
        <v>1481</v>
      </c>
      <c r="B50" s="131">
        <v>779</v>
      </c>
      <c r="C50" s="131">
        <v>350</v>
      </c>
      <c r="D50" s="131">
        <v>361</v>
      </c>
      <c r="E50" s="131">
        <v>418</v>
      </c>
      <c r="F50" s="131">
        <v>206</v>
      </c>
      <c r="G50" s="131">
        <v>357</v>
      </c>
      <c r="H50" s="131">
        <v>95</v>
      </c>
      <c r="I50" s="131">
        <v>121</v>
      </c>
      <c r="J50" s="131">
        <v>690</v>
      </c>
      <c r="K50" s="131">
        <v>89</v>
      </c>
      <c r="L50" s="131">
        <v>31</v>
      </c>
      <c r="M50" s="131">
        <v>74</v>
      </c>
      <c r="N50" s="131">
        <v>58</v>
      </c>
      <c r="O50" s="131">
        <v>0</v>
      </c>
      <c r="P50" s="131">
        <v>87</v>
      </c>
      <c r="Q50" s="131">
        <v>77</v>
      </c>
      <c r="R50" s="131">
        <v>184</v>
      </c>
      <c r="S50" s="131">
        <v>326</v>
      </c>
      <c r="T50" s="131">
        <v>40</v>
      </c>
      <c r="U50" s="131">
        <v>65</v>
      </c>
      <c r="V50" s="131">
        <v>483</v>
      </c>
      <c r="W50" s="131">
        <v>56</v>
      </c>
      <c r="X50" s="131">
        <v>3</v>
      </c>
      <c r="Y50" s="131">
        <v>5</v>
      </c>
      <c r="Z50" s="131">
        <v>83</v>
      </c>
      <c r="AA50" s="131">
        <v>24</v>
      </c>
      <c r="AB50" s="131">
        <v>37</v>
      </c>
      <c r="AC50" s="131">
        <v>56</v>
      </c>
      <c r="AD50" s="131">
        <v>164</v>
      </c>
      <c r="AE50" s="131">
        <v>15</v>
      </c>
      <c r="AF50" s="131">
        <v>22</v>
      </c>
      <c r="AG50" s="131">
        <v>122</v>
      </c>
      <c r="AH50" s="131">
        <v>37</v>
      </c>
      <c r="AI50" s="131">
        <v>74</v>
      </c>
      <c r="AJ50" s="131">
        <v>71</v>
      </c>
      <c r="AK50" s="131">
        <v>172</v>
      </c>
      <c r="AL50" s="131">
        <v>517</v>
      </c>
      <c r="AM50" s="131">
        <v>59</v>
      </c>
      <c r="AN50" s="131">
        <v>6</v>
      </c>
      <c r="AO50" s="131">
        <v>616</v>
      </c>
      <c r="AP50" s="131">
        <v>521</v>
      </c>
      <c r="AQ50" s="131">
        <v>0</v>
      </c>
      <c r="AR50" s="131">
        <v>0</v>
      </c>
      <c r="AS50" s="131">
        <v>37</v>
      </c>
      <c r="AT50" s="131">
        <v>58</v>
      </c>
      <c r="AU50" s="131">
        <v>163</v>
      </c>
    </row>
    <row r="51" spans="1:47">
      <c r="A51" s="130" t="s">
        <v>1482</v>
      </c>
      <c r="B51" s="131">
        <v>947</v>
      </c>
      <c r="C51" s="131">
        <v>493</v>
      </c>
      <c r="D51" s="131">
        <v>446</v>
      </c>
      <c r="E51" s="131">
        <v>501</v>
      </c>
      <c r="F51" s="131">
        <v>267</v>
      </c>
      <c r="G51" s="131">
        <v>412</v>
      </c>
      <c r="H51" s="131">
        <v>115</v>
      </c>
      <c r="I51" s="131">
        <v>153</v>
      </c>
      <c r="J51" s="131">
        <v>758</v>
      </c>
      <c r="K51" s="131">
        <v>189</v>
      </c>
      <c r="L51" s="131">
        <v>86</v>
      </c>
      <c r="M51" s="131">
        <v>136</v>
      </c>
      <c r="N51" s="131">
        <v>103</v>
      </c>
      <c r="O51" s="131">
        <v>0</v>
      </c>
      <c r="P51" s="131">
        <v>92</v>
      </c>
      <c r="Q51" s="131">
        <v>107</v>
      </c>
      <c r="R51" s="131">
        <v>202</v>
      </c>
      <c r="S51" s="131">
        <v>355</v>
      </c>
      <c r="T51" s="131">
        <v>44</v>
      </c>
      <c r="U51" s="131">
        <v>147</v>
      </c>
      <c r="V51" s="131">
        <v>604</v>
      </c>
      <c r="W51" s="131">
        <v>67</v>
      </c>
      <c r="X51" s="131">
        <v>6</v>
      </c>
      <c r="Y51" s="131">
        <v>8</v>
      </c>
      <c r="Z51" s="131">
        <v>122</v>
      </c>
      <c r="AA51" s="131">
        <v>15</v>
      </c>
      <c r="AB51" s="131">
        <v>50</v>
      </c>
      <c r="AC51" s="131">
        <v>79</v>
      </c>
      <c r="AD51" s="131">
        <v>149</v>
      </c>
      <c r="AE51" s="131">
        <v>38</v>
      </c>
      <c r="AF51" s="131">
        <v>47</v>
      </c>
      <c r="AG51" s="131">
        <v>185</v>
      </c>
      <c r="AH51" s="131">
        <v>7</v>
      </c>
      <c r="AI51" s="131">
        <v>69</v>
      </c>
      <c r="AJ51" s="131">
        <v>97</v>
      </c>
      <c r="AK51" s="131">
        <v>211</v>
      </c>
      <c r="AL51" s="131">
        <v>488</v>
      </c>
      <c r="AM51" s="131">
        <v>175</v>
      </c>
      <c r="AN51" s="131">
        <v>12</v>
      </c>
      <c r="AO51" s="131">
        <v>752</v>
      </c>
      <c r="AP51" s="131">
        <v>587</v>
      </c>
      <c r="AQ51" s="131">
        <v>0</v>
      </c>
      <c r="AR51" s="131">
        <v>0</v>
      </c>
      <c r="AS51" s="131">
        <v>60</v>
      </c>
      <c r="AT51" s="131">
        <v>105</v>
      </c>
      <c r="AU51" s="131">
        <v>195</v>
      </c>
    </row>
    <row r="52" spans="1:47">
      <c r="A52" s="130" t="s">
        <v>1483</v>
      </c>
      <c r="B52" s="131">
        <v>254</v>
      </c>
      <c r="C52" s="131">
        <v>124</v>
      </c>
      <c r="D52" s="131">
        <v>100</v>
      </c>
      <c r="E52" s="131">
        <v>154</v>
      </c>
      <c r="F52" s="131">
        <v>67</v>
      </c>
      <c r="G52" s="131">
        <v>104</v>
      </c>
      <c r="H52" s="131">
        <v>34</v>
      </c>
      <c r="I52" s="131">
        <v>49</v>
      </c>
      <c r="J52" s="131">
        <v>220</v>
      </c>
      <c r="K52" s="131">
        <v>34</v>
      </c>
      <c r="L52" s="131">
        <v>17</v>
      </c>
      <c r="M52" s="131">
        <v>15</v>
      </c>
      <c r="N52" s="131">
        <v>24</v>
      </c>
      <c r="O52" s="131">
        <v>0</v>
      </c>
      <c r="P52" s="131">
        <v>44</v>
      </c>
      <c r="Q52" s="131">
        <v>27</v>
      </c>
      <c r="R52" s="131">
        <v>55</v>
      </c>
      <c r="S52" s="131">
        <v>97</v>
      </c>
      <c r="T52" s="131">
        <v>14</v>
      </c>
      <c r="U52" s="131">
        <v>17</v>
      </c>
      <c r="V52" s="131">
        <v>147</v>
      </c>
      <c r="W52" s="131">
        <v>35</v>
      </c>
      <c r="X52" s="131">
        <v>1</v>
      </c>
      <c r="Y52" s="131">
        <v>1</v>
      </c>
      <c r="Z52" s="131">
        <v>34</v>
      </c>
      <c r="AA52" s="131">
        <v>6</v>
      </c>
      <c r="AB52" s="131">
        <v>9</v>
      </c>
      <c r="AC52" s="131">
        <v>17</v>
      </c>
      <c r="AD52" s="131">
        <v>24</v>
      </c>
      <c r="AE52" s="131">
        <v>8</v>
      </c>
      <c r="AF52" s="131">
        <v>14</v>
      </c>
      <c r="AG52" s="131">
        <v>50</v>
      </c>
      <c r="AH52" s="131">
        <v>6</v>
      </c>
      <c r="AI52" s="131">
        <v>31</v>
      </c>
      <c r="AJ52" s="131">
        <v>15</v>
      </c>
      <c r="AK52" s="131">
        <v>55</v>
      </c>
      <c r="AL52" s="131">
        <v>149</v>
      </c>
      <c r="AM52" s="131">
        <v>30</v>
      </c>
      <c r="AN52" s="131">
        <v>3</v>
      </c>
      <c r="AO52" s="131">
        <v>198</v>
      </c>
      <c r="AP52" s="131">
        <v>168</v>
      </c>
      <c r="AQ52" s="131">
        <v>0</v>
      </c>
      <c r="AR52" s="131">
        <v>0</v>
      </c>
      <c r="AS52" s="131">
        <v>18</v>
      </c>
      <c r="AT52" s="131">
        <v>12</v>
      </c>
      <c r="AU52" s="131">
        <v>56</v>
      </c>
    </row>
    <row r="53" spans="1:47">
      <c r="A53" s="130" t="s">
        <v>1484</v>
      </c>
      <c r="B53" s="131">
        <v>2540</v>
      </c>
      <c r="C53" s="131">
        <v>1463</v>
      </c>
      <c r="D53" s="131">
        <v>1190</v>
      </c>
      <c r="E53" s="131">
        <v>1350</v>
      </c>
      <c r="F53" s="131">
        <v>775</v>
      </c>
      <c r="G53" s="131">
        <v>1108</v>
      </c>
      <c r="H53" s="131">
        <v>303</v>
      </c>
      <c r="I53" s="131">
        <v>354</v>
      </c>
      <c r="J53" s="131">
        <v>2029</v>
      </c>
      <c r="K53" s="131">
        <v>511</v>
      </c>
      <c r="L53" s="131">
        <v>239</v>
      </c>
      <c r="M53" s="131">
        <v>316</v>
      </c>
      <c r="N53" s="131">
        <v>222</v>
      </c>
      <c r="O53" s="131">
        <v>0</v>
      </c>
      <c r="P53" s="131">
        <v>205</v>
      </c>
      <c r="Q53" s="131">
        <v>247</v>
      </c>
      <c r="R53" s="131">
        <v>666</v>
      </c>
      <c r="S53" s="131">
        <v>958</v>
      </c>
      <c r="T53" s="131">
        <v>165</v>
      </c>
      <c r="U53" s="131">
        <v>296</v>
      </c>
      <c r="V53" s="131">
        <v>1619</v>
      </c>
      <c r="W53" s="131">
        <v>116</v>
      </c>
      <c r="X53" s="131">
        <v>14</v>
      </c>
      <c r="Y53" s="131">
        <v>34</v>
      </c>
      <c r="Z53" s="131">
        <v>412</v>
      </c>
      <c r="AA53" s="131">
        <v>32</v>
      </c>
      <c r="AB53" s="131">
        <v>151</v>
      </c>
      <c r="AC53" s="131">
        <v>177</v>
      </c>
      <c r="AD53" s="131">
        <v>282</v>
      </c>
      <c r="AE53" s="131">
        <v>105</v>
      </c>
      <c r="AF53" s="131">
        <v>88</v>
      </c>
      <c r="AG53" s="131">
        <v>459</v>
      </c>
      <c r="AH53" s="131">
        <v>26</v>
      </c>
      <c r="AI53" s="131">
        <v>312</v>
      </c>
      <c r="AJ53" s="131">
        <v>305</v>
      </c>
      <c r="AK53" s="131">
        <v>453</v>
      </c>
      <c r="AL53" s="131">
        <v>1394</v>
      </c>
      <c r="AM53" s="131">
        <v>444</v>
      </c>
      <c r="AN53" s="131">
        <v>159</v>
      </c>
      <c r="AO53" s="131">
        <v>1874</v>
      </c>
      <c r="AP53" s="131">
        <v>1455</v>
      </c>
      <c r="AQ53" s="131">
        <v>0</v>
      </c>
      <c r="AR53" s="131">
        <v>0</v>
      </c>
      <c r="AS53" s="131">
        <v>153</v>
      </c>
      <c r="AT53" s="131">
        <v>266</v>
      </c>
      <c r="AU53" s="131">
        <v>666</v>
      </c>
    </row>
    <row r="54" spans="1:47">
      <c r="A54" s="130" t="s">
        <v>1485</v>
      </c>
      <c r="B54" s="131">
        <v>6235</v>
      </c>
      <c r="C54" s="131">
        <v>3438</v>
      </c>
      <c r="D54" s="131">
        <v>3015</v>
      </c>
      <c r="E54" s="131">
        <v>3220</v>
      </c>
      <c r="F54" s="131">
        <v>1646</v>
      </c>
      <c r="G54" s="131">
        <v>2916</v>
      </c>
      <c r="H54" s="131">
        <v>765</v>
      </c>
      <c r="I54" s="131">
        <v>908</v>
      </c>
      <c r="J54" s="131">
        <v>5126</v>
      </c>
      <c r="K54" s="131">
        <v>1109</v>
      </c>
      <c r="L54" s="131">
        <v>464</v>
      </c>
      <c r="M54" s="131">
        <v>690</v>
      </c>
      <c r="N54" s="131">
        <v>502</v>
      </c>
      <c r="O54" s="131">
        <v>637</v>
      </c>
      <c r="P54" s="131">
        <v>941</v>
      </c>
      <c r="Q54" s="131">
        <v>818</v>
      </c>
      <c r="R54" s="131">
        <v>1433</v>
      </c>
      <c r="S54" s="131">
        <v>1955</v>
      </c>
      <c r="T54" s="131">
        <v>275</v>
      </c>
      <c r="U54" s="131">
        <v>810</v>
      </c>
      <c r="V54" s="131">
        <v>3475</v>
      </c>
      <c r="W54" s="131">
        <v>193</v>
      </c>
      <c r="X54" s="131">
        <v>52</v>
      </c>
      <c r="Y54" s="131">
        <v>86</v>
      </c>
      <c r="Z54" s="131">
        <v>861</v>
      </c>
      <c r="AA54" s="131">
        <v>125</v>
      </c>
      <c r="AB54" s="131">
        <v>447</v>
      </c>
      <c r="AC54" s="131">
        <v>442</v>
      </c>
      <c r="AD54" s="131">
        <v>646</v>
      </c>
      <c r="AE54" s="131">
        <v>262</v>
      </c>
      <c r="AF54" s="131">
        <v>172</v>
      </c>
      <c r="AG54" s="131">
        <v>1138</v>
      </c>
      <c r="AH54" s="131">
        <v>146</v>
      </c>
      <c r="AI54" s="131">
        <v>942</v>
      </c>
      <c r="AJ54" s="131">
        <v>672</v>
      </c>
      <c r="AK54" s="131">
        <v>950</v>
      </c>
      <c r="AL54" s="131">
        <v>4118</v>
      </c>
      <c r="AM54" s="131">
        <v>776</v>
      </c>
      <c r="AN54" s="131">
        <v>162</v>
      </c>
      <c r="AO54" s="131">
        <v>4685</v>
      </c>
      <c r="AP54" s="131">
        <v>3810</v>
      </c>
      <c r="AQ54" s="131">
        <v>3</v>
      </c>
      <c r="AR54" s="131">
        <v>0</v>
      </c>
      <c r="AS54" s="131">
        <v>313</v>
      </c>
      <c r="AT54" s="131">
        <v>559</v>
      </c>
      <c r="AU54" s="131">
        <v>1550</v>
      </c>
    </row>
    <row r="55" spans="1:47">
      <c r="A55" s="130" t="s">
        <v>1537</v>
      </c>
      <c r="B55" s="131">
        <v>1793</v>
      </c>
      <c r="C55" s="131">
        <v>873</v>
      </c>
      <c r="D55" s="131">
        <v>875</v>
      </c>
      <c r="E55" s="131">
        <v>918</v>
      </c>
      <c r="F55" s="131">
        <v>527</v>
      </c>
      <c r="G55" s="131">
        <v>779</v>
      </c>
      <c r="H55" s="131">
        <v>231</v>
      </c>
      <c r="I55" s="131">
        <v>256</v>
      </c>
      <c r="J55" s="131">
        <v>1546</v>
      </c>
      <c r="K55" s="131">
        <v>247</v>
      </c>
      <c r="L55" s="131">
        <v>95</v>
      </c>
      <c r="M55" s="131">
        <v>206</v>
      </c>
      <c r="N55" s="131">
        <v>187</v>
      </c>
      <c r="O55" s="131">
        <v>0</v>
      </c>
      <c r="P55" s="131">
        <v>126</v>
      </c>
      <c r="Q55" s="131">
        <v>174</v>
      </c>
      <c r="R55" s="131">
        <v>442</v>
      </c>
      <c r="S55" s="131">
        <v>736</v>
      </c>
      <c r="T55" s="131">
        <v>95</v>
      </c>
      <c r="U55" s="131">
        <v>218</v>
      </c>
      <c r="V55" s="131">
        <v>1166</v>
      </c>
      <c r="W55" s="131">
        <v>120</v>
      </c>
      <c r="X55" s="131">
        <v>13</v>
      </c>
      <c r="Y55" s="131">
        <v>13</v>
      </c>
      <c r="Z55" s="131">
        <v>239</v>
      </c>
      <c r="AA55" s="131">
        <v>27</v>
      </c>
      <c r="AB55" s="131">
        <v>109</v>
      </c>
      <c r="AC55" s="131">
        <v>99</v>
      </c>
      <c r="AD55" s="131">
        <v>319</v>
      </c>
      <c r="AE55" s="131">
        <v>71</v>
      </c>
      <c r="AF55" s="131">
        <v>50</v>
      </c>
      <c r="AG55" s="131">
        <v>361</v>
      </c>
      <c r="AH55" s="131">
        <v>29</v>
      </c>
      <c r="AI55" s="131">
        <v>157</v>
      </c>
      <c r="AJ55" s="131">
        <v>169</v>
      </c>
      <c r="AK55" s="131">
        <v>555</v>
      </c>
      <c r="AL55" s="131">
        <v>696</v>
      </c>
      <c r="AM55" s="131">
        <v>421</v>
      </c>
      <c r="AN55" s="131">
        <v>65</v>
      </c>
      <c r="AO55" s="131">
        <v>1394</v>
      </c>
      <c r="AP55" s="131">
        <v>1125</v>
      </c>
      <c r="AQ55" s="131">
        <v>0</v>
      </c>
      <c r="AR55" s="131">
        <v>0</v>
      </c>
      <c r="AS55" s="131">
        <v>101</v>
      </c>
      <c r="AT55" s="131">
        <v>168</v>
      </c>
      <c r="AU55" s="131">
        <v>399</v>
      </c>
    </row>
    <row r="56" spans="1:47">
      <c r="A56" s="130" t="s">
        <v>1486</v>
      </c>
      <c r="B56" s="131">
        <v>24611</v>
      </c>
      <c r="C56" s="131">
        <v>13490</v>
      </c>
      <c r="D56" s="131">
        <v>12410</v>
      </c>
      <c r="E56" s="131">
        <v>12201</v>
      </c>
      <c r="F56" s="131">
        <v>7516</v>
      </c>
      <c r="G56" s="131">
        <v>11122</v>
      </c>
      <c r="H56" s="131">
        <v>2781</v>
      </c>
      <c r="I56" s="131">
        <v>3192</v>
      </c>
      <c r="J56" s="131">
        <v>19899</v>
      </c>
      <c r="K56" s="131">
        <v>4712</v>
      </c>
      <c r="L56" s="131">
        <v>2333</v>
      </c>
      <c r="M56" s="131">
        <v>4232</v>
      </c>
      <c r="N56" s="131">
        <v>1685</v>
      </c>
      <c r="O56" s="131">
        <v>6945</v>
      </c>
      <c r="P56" s="131">
        <v>3385</v>
      </c>
      <c r="Q56" s="131">
        <v>2769</v>
      </c>
      <c r="R56" s="131">
        <v>6083</v>
      </c>
      <c r="S56" s="131">
        <v>8833</v>
      </c>
      <c r="T56" s="131">
        <v>1030</v>
      </c>
      <c r="U56" s="131">
        <v>2498</v>
      </c>
      <c r="V56" s="131">
        <v>14222</v>
      </c>
      <c r="W56" s="131">
        <v>482</v>
      </c>
      <c r="X56" s="131">
        <v>126</v>
      </c>
      <c r="Y56" s="131">
        <v>253</v>
      </c>
      <c r="Z56" s="131">
        <v>3408</v>
      </c>
      <c r="AA56" s="131">
        <v>420</v>
      </c>
      <c r="AB56" s="131">
        <v>2028</v>
      </c>
      <c r="AC56" s="131">
        <v>1938</v>
      </c>
      <c r="AD56" s="131">
        <v>2041</v>
      </c>
      <c r="AE56" s="131">
        <v>1101</v>
      </c>
      <c r="AF56" s="131">
        <v>760</v>
      </c>
      <c r="AG56" s="131">
        <v>5490</v>
      </c>
      <c r="AH56" s="131">
        <v>311</v>
      </c>
      <c r="AI56" s="131">
        <v>2696</v>
      </c>
      <c r="AJ56" s="131">
        <v>3406</v>
      </c>
      <c r="AK56" s="131">
        <v>5631</v>
      </c>
      <c r="AL56" s="131">
        <v>12852</v>
      </c>
      <c r="AM56" s="131">
        <v>5054</v>
      </c>
      <c r="AN56" s="131">
        <v>364</v>
      </c>
      <c r="AO56" s="131">
        <v>18630</v>
      </c>
      <c r="AP56" s="131">
        <v>13853</v>
      </c>
      <c r="AQ56" s="131">
        <v>3</v>
      </c>
      <c r="AR56" s="131">
        <v>0</v>
      </c>
      <c r="AS56" s="131">
        <v>1309</v>
      </c>
      <c r="AT56" s="131">
        <v>3465</v>
      </c>
      <c r="AU56" s="131">
        <v>5981</v>
      </c>
    </row>
    <row r="57" spans="1:47">
      <c r="A57" s="130" t="s">
        <v>1487</v>
      </c>
      <c r="B57" s="131">
        <v>1536</v>
      </c>
      <c r="C57" s="131">
        <v>848</v>
      </c>
      <c r="D57" s="131">
        <v>718</v>
      </c>
      <c r="E57" s="131">
        <v>818</v>
      </c>
      <c r="F57" s="131">
        <v>333</v>
      </c>
      <c r="G57" s="131">
        <v>695</v>
      </c>
      <c r="H57" s="131">
        <v>198</v>
      </c>
      <c r="I57" s="131">
        <v>310</v>
      </c>
      <c r="J57" s="131">
        <v>1321</v>
      </c>
      <c r="K57" s="131">
        <v>215</v>
      </c>
      <c r="L57" s="131">
        <v>89</v>
      </c>
      <c r="M57" s="131">
        <v>168</v>
      </c>
      <c r="N57" s="131">
        <v>92</v>
      </c>
      <c r="O57" s="131">
        <v>0</v>
      </c>
      <c r="P57" s="131">
        <v>281</v>
      </c>
      <c r="Q57" s="131">
        <v>184</v>
      </c>
      <c r="R57" s="131">
        <v>351</v>
      </c>
      <c r="S57" s="131">
        <v>486</v>
      </c>
      <c r="T57" s="131">
        <v>76</v>
      </c>
      <c r="U57" s="131">
        <v>157</v>
      </c>
      <c r="V57" s="131">
        <v>822</v>
      </c>
      <c r="W57" s="131">
        <v>60</v>
      </c>
      <c r="X57" s="131">
        <v>7</v>
      </c>
      <c r="Y57" s="131">
        <v>44</v>
      </c>
      <c r="Z57" s="131">
        <v>282</v>
      </c>
      <c r="AA57" s="131">
        <v>36</v>
      </c>
      <c r="AB57" s="131">
        <v>66</v>
      </c>
      <c r="AC57" s="131">
        <v>339</v>
      </c>
      <c r="AD57" s="131">
        <v>38</v>
      </c>
      <c r="AE57" s="131">
        <v>47</v>
      </c>
      <c r="AF57" s="131">
        <v>30</v>
      </c>
      <c r="AG57" s="131">
        <v>263</v>
      </c>
      <c r="AH57" s="131">
        <v>46</v>
      </c>
      <c r="AI57" s="131">
        <v>181</v>
      </c>
      <c r="AJ57" s="131">
        <v>85</v>
      </c>
      <c r="AK57" s="131">
        <v>348</v>
      </c>
      <c r="AL57" s="131">
        <v>724</v>
      </c>
      <c r="AM57" s="131">
        <v>368</v>
      </c>
      <c r="AN57" s="131">
        <v>31</v>
      </c>
      <c r="AO57" s="131">
        <v>1285</v>
      </c>
      <c r="AP57" s="131">
        <v>1060</v>
      </c>
      <c r="AQ57" s="131">
        <v>1</v>
      </c>
      <c r="AR57" s="131">
        <v>0</v>
      </c>
      <c r="AS57" s="131">
        <v>89</v>
      </c>
      <c r="AT57" s="131">
        <v>135</v>
      </c>
      <c r="AU57" s="131">
        <v>251</v>
      </c>
    </row>
    <row r="58" spans="1:47">
      <c r="A58" s="130" t="s">
        <v>1488</v>
      </c>
      <c r="B58" s="131">
        <v>2063</v>
      </c>
      <c r="C58" s="131">
        <v>1025</v>
      </c>
      <c r="D58" s="131">
        <v>950</v>
      </c>
      <c r="E58" s="131">
        <v>1113</v>
      </c>
      <c r="F58" s="131">
        <v>581</v>
      </c>
      <c r="G58" s="131">
        <v>934</v>
      </c>
      <c r="H58" s="131">
        <v>256</v>
      </c>
      <c r="I58" s="131">
        <v>292</v>
      </c>
      <c r="J58" s="131">
        <v>1750</v>
      </c>
      <c r="K58" s="131">
        <v>313</v>
      </c>
      <c r="L58" s="131">
        <v>127</v>
      </c>
      <c r="M58" s="131">
        <v>210</v>
      </c>
      <c r="N58" s="131">
        <v>187</v>
      </c>
      <c r="O58" s="131">
        <v>0</v>
      </c>
      <c r="P58" s="131">
        <v>206</v>
      </c>
      <c r="Q58" s="131">
        <v>215</v>
      </c>
      <c r="R58" s="131">
        <v>512</v>
      </c>
      <c r="S58" s="131">
        <v>752</v>
      </c>
      <c r="T58" s="131">
        <v>84</v>
      </c>
      <c r="U58" s="131">
        <v>292</v>
      </c>
      <c r="V58" s="131">
        <v>1275</v>
      </c>
      <c r="W58" s="131">
        <v>161</v>
      </c>
      <c r="X58" s="131">
        <v>15</v>
      </c>
      <c r="Y58" s="131">
        <v>21</v>
      </c>
      <c r="Z58" s="131">
        <v>288</v>
      </c>
      <c r="AA58" s="131">
        <v>24</v>
      </c>
      <c r="AB58" s="131">
        <v>137</v>
      </c>
      <c r="AC58" s="131">
        <v>139</v>
      </c>
      <c r="AD58" s="131">
        <v>207</v>
      </c>
      <c r="AE58" s="131">
        <v>57</v>
      </c>
      <c r="AF58" s="131">
        <v>68</v>
      </c>
      <c r="AG58" s="131">
        <v>479</v>
      </c>
      <c r="AH58" s="131">
        <v>48</v>
      </c>
      <c r="AI58" s="131">
        <v>202</v>
      </c>
      <c r="AJ58" s="131">
        <v>195</v>
      </c>
      <c r="AK58" s="131">
        <v>436</v>
      </c>
      <c r="AL58" s="131">
        <v>791</v>
      </c>
      <c r="AM58" s="131">
        <v>679</v>
      </c>
      <c r="AN58" s="131">
        <v>78</v>
      </c>
      <c r="AO58" s="131">
        <v>1644</v>
      </c>
      <c r="AP58" s="131">
        <v>1347</v>
      </c>
      <c r="AQ58" s="131">
        <v>1</v>
      </c>
      <c r="AR58" s="131">
        <v>0</v>
      </c>
      <c r="AS58" s="131">
        <v>126</v>
      </c>
      <c r="AT58" s="131">
        <v>170</v>
      </c>
      <c r="AU58" s="131">
        <v>419</v>
      </c>
    </row>
    <row r="59" spans="1:47">
      <c r="A59" s="130" t="s">
        <v>1489</v>
      </c>
      <c r="B59" s="131">
        <v>1897</v>
      </c>
      <c r="C59" s="131">
        <v>1085</v>
      </c>
      <c r="D59" s="131">
        <v>940</v>
      </c>
      <c r="E59" s="131">
        <v>957</v>
      </c>
      <c r="F59" s="131">
        <v>515</v>
      </c>
      <c r="G59" s="131">
        <v>814</v>
      </c>
      <c r="H59" s="131">
        <v>268</v>
      </c>
      <c r="I59" s="131">
        <v>300</v>
      </c>
      <c r="J59" s="131">
        <v>1632</v>
      </c>
      <c r="K59" s="131">
        <v>265</v>
      </c>
      <c r="L59" s="131">
        <v>107</v>
      </c>
      <c r="M59" s="131">
        <v>161</v>
      </c>
      <c r="N59" s="131">
        <v>184</v>
      </c>
      <c r="O59" s="131">
        <v>0</v>
      </c>
      <c r="P59" s="131">
        <v>303</v>
      </c>
      <c r="Q59" s="131">
        <v>234</v>
      </c>
      <c r="R59" s="131">
        <v>402</v>
      </c>
      <c r="S59" s="131">
        <v>676</v>
      </c>
      <c r="T59" s="131">
        <v>86</v>
      </c>
      <c r="U59" s="131">
        <v>194</v>
      </c>
      <c r="V59" s="131">
        <v>1075</v>
      </c>
      <c r="W59" s="131">
        <v>132</v>
      </c>
      <c r="X59" s="131">
        <v>4</v>
      </c>
      <c r="Y59" s="131">
        <v>22</v>
      </c>
      <c r="Z59" s="131">
        <v>256</v>
      </c>
      <c r="AA59" s="131">
        <v>42</v>
      </c>
      <c r="AB59" s="131">
        <v>118</v>
      </c>
      <c r="AC59" s="131">
        <v>313</v>
      </c>
      <c r="AD59" s="131">
        <v>112</v>
      </c>
      <c r="AE59" s="131">
        <v>74</v>
      </c>
      <c r="AF59" s="131">
        <v>39</v>
      </c>
      <c r="AG59" s="131">
        <v>375</v>
      </c>
      <c r="AH59" s="131">
        <v>35</v>
      </c>
      <c r="AI59" s="131">
        <v>217</v>
      </c>
      <c r="AJ59" s="131">
        <v>140</v>
      </c>
      <c r="AK59" s="131">
        <v>367</v>
      </c>
      <c r="AL59" s="131">
        <v>756</v>
      </c>
      <c r="AM59" s="131">
        <v>616</v>
      </c>
      <c r="AN59" s="131">
        <v>48</v>
      </c>
      <c r="AO59" s="131">
        <v>1492</v>
      </c>
      <c r="AP59" s="131">
        <v>1267</v>
      </c>
      <c r="AQ59" s="131">
        <v>0</v>
      </c>
      <c r="AR59" s="131">
        <v>0</v>
      </c>
      <c r="AS59" s="131">
        <v>99</v>
      </c>
      <c r="AT59" s="131">
        <v>126</v>
      </c>
      <c r="AU59" s="131">
        <v>405</v>
      </c>
    </row>
    <row r="60" spans="1:47">
      <c r="A60" s="130" t="s">
        <v>1490</v>
      </c>
      <c r="B60" s="131">
        <v>1505</v>
      </c>
      <c r="C60" s="131">
        <v>800</v>
      </c>
      <c r="D60" s="131">
        <v>724</v>
      </c>
      <c r="E60" s="131">
        <v>781</v>
      </c>
      <c r="F60" s="131">
        <v>381</v>
      </c>
      <c r="G60" s="131">
        <v>607</v>
      </c>
      <c r="H60" s="131">
        <v>221</v>
      </c>
      <c r="I60" s="131">
        <v>296</v>
      </c>
      <c r="J60" s="131">
        <v>1278</v>
      </c>
      <c r="K60" s="131">
        <v>227</v>
      </c>
      <c r="L60" s="131">
        <v>96</v>
      </c>
      <c r="M60" s="131">
        <v>121</v>
      </c>
      <c r="N60" s="131">
        <v>96</v>
      </c>
      <c r="O60" s="131">
        <v>0</v>
      </c>
      <c r="P60" s="131">
        <v>358</v>
      </c>
      <c r="Q60" s="131">
        <v>227</v>
      </c>
      <c r="R60" s="131">
        <v>338</v>
      </c>
      <c r="S60" s="131">
        <v>437</v>
      </c>
      <c r="T60" s="131">
        <v>45</v>
      </c>
      <c r="U60" s="131">
        <v>99</v>
      </c>
      <c r="V60" s="131">
        <v>677</v>
      </c>
      <c r="W60" s="131">
        <v>76</v>
      </c>
      <c r="X60" s="131">
        <v>15</v>
      </c>
      <c r="Y60" s="131">
        <v>20</v>
      </c>
      <c r="Z60" s="131">
        <v>217</v>
      </c>
      <c r="AA60" s="131">
        <v>47</v>
      </c>
      <c r="AB60" s="131">
        <v>78</v>
      </c>
      <c r="AC60" s="131">
        <v>171</v>
      </c>
      <c r="AD60" s="131">
        <v>85</v>
      </c>
      <c r="AE60" s="131">
        <v>56</v>
      </c>
      <c r="AF60" s="131">
        <v>54</v>
      </c>
      <c r="AG60" s="131">
        <v>300</v>
      </c>
      <c r="AH60" s="131">
        <v>57</v>
      </c>
      <c r="AI60" s="131">
        <v>209</v>
      </c>
      <c r="AJ60" s="131">
        <v>101</v>
      </c>
      <c r="AK60" s="131">
        <v>393</v>
      </c>
      <c r="AL60" s="131">
        <v>748</v>
      </c>
      <c r="AM60" s="131">
        <v>277</v>
      </c>
      <c r="AN60" s="131">
        <v>26</v>
      </c>
      <c r="AO60" s="131">
        <v>1178</v>
      </c>
      <c r="AP60" s="131">
        <v>998</v>
      </c>
      <c r="AQ60" s="131">
        <v>2</v>
      </c>
      <c r="AR60" s="131">
        <v>0</v>
      </c>
      <c r="AS60" s="131">
        <v>79</v>
      </c>
      <c r="AT60" s="131">
        <v>99</v>
      </c>
      <c r="AU60" s="131">
        <v>327</v>
      </c>
    </row>
    <row r="61" spans="1:47">
      <c r="A61" s="130" t="s">
        <v>1491</v>
      </c>
      <c r="B61" s="131">
        <v>1164</v>
      </c>
      <c r="C61" s="131">
        <v>550</v>
      </c>
      <c r="D61" s="131">
        <v>504</v>
      </c>
      <c r="E61" s="131">
        <v>660</v>
      </c>
      <c r="F61" s="131">
        <v>274</v>
      </c>
      <c r="G61" s="131">
        <v>511</v>
      </c>
      <c r="H61" s="131">
        <v>170</v>
      </c>
      <c r="I61" s="131">
        <v>209</v>
      </c>
      <c r="J61" s="131">
        <v>1015</v>
      </c>
      <c r="K61" s="131">
        <v>149</v>
      </c>
      <c r="L61" s="131">
        <v>45</v>
      </c>
      <c r="M61" s="131">
        <v>69</v>
      </c>
      <c r="N61" s="131">
        <v>71</v>
      </c>
      <c r="O61" s="131">
        <v>0</v>
      </c>
      <c r="P61" s="131">
        <v>201</v>
      </c>
      <c r="Q61" s="131">
        <v>178</v>
      </c>
      <c r="R61" s="131">
        <v>261</v>
      </c>
      <c r="S61" s="131">
        <v>379</v>
      </c>
      <c r="T61" s="131">
        <v>35</v>
      </c>
      <c r="U61" s="131">
        <v>107</v>
      </c>
      <c r="V61" s="131">
        <v>594</v>
      </c>
      <c r="W61" s="131">
        <v>83</v>
      </c>
      <c r="X61" s="131">
        <v>10</v>
      </c>
      <c r="Y61" s="131">
        <v>26</v>
      </c>
      <c r="Z61" s="131">
        <v>187</v>
      </c>
      <c r="AA61" s="131">
        <v>36</v>
      </c>
      <c r="AB61" s="131">
        <v>69</v>
      </c>
      <c r="AC61" s="131">
        <v>164</v>
      </c>
      <c r="AD61" s="131">
        <v>35</v>
      </c>
      <c r="AE61" s="131">
        <v>38</v>
      </c>
      <c r="AF61" s="131">
        <v>24</v>
      </c>
      <c r="AG61" s="131">
        <v>221</v>
      </c>
      <c r="AH61" s="131">
        <v>25</v>
      </c>
      <c r="AI61" s="131">
        <v>162</v>
      </c>
      <c r="AJ61" s="131">
        <v>77</v>
      </c>
      <c r="AK61" s="131">
        <v>310</v>
      </c>
      <c r="AL61" s="131">
        <v>522</v>
      </c>
      <c r="AM61" s="131">
        <v>258</v>
      </c>
      <c r="AN61" s="131">
        <v>18</v>
      </c>
      <c r="AO61" s="131">
        <v>972</v>
      </c>
      <c r="AP61" s="131">
        <v>867</v>
      </c>
      <c r="AQ61" s="131">
        <v>1</v>
      </c>
      <c r="AR61" s="131">
        <v>0</v>
      </c>
      <c r="AS61" s="131">
        <v>48</v>
      </c>
      <c r="AT61" s="131">
        <v>56</v>
      </c>
      <c r="AU61" s="131">
        <v>192</v>
      </c>
    </row>
    <row r="62" spans="1:47">
      <c r="A62" s="130" t="s">
        <v>1492</v>
      </c>
      <c r="B62" s="131">
        <v>1218</v>
      </c>
      <c r="C62" s="131">
        <v>682</v>
      </c>
      <c r="D62" s="131">
        <v>575</v>
      </c>
      <c r="E62" s="131">
        <v>643</v>
      </c>
      <c r="F62" s="131">
        <v>336</v>
      </c>
      <c r="G62" s="131">
        <v>555</v>
      </c>
      <c r="H62" s="131">
        <v>152</v>
      </c>
      <c r="I62" s="131">
        <v>175</v>
      </c>
      <c r="J62" s="131">
        <v>991</v>
      </c>
      <c r="K62" s="131">
        <v>227</v>
      </c>
      <c r="L62" s="131">
        <v>105</v>
      </c>
      <c r="M62" s="131">
        <v>123</v>
      </c>
      <c r="N62" s="131">
        <v>117</v>
      </c>
      <c r="O62" s="131">
        <v>0</v>
      </c>
      <c r="P62" s="131">
        <v>151</v>
      </c>
      <c r="Q62" s="131">
        <v>131</v>
      </c>
      <c r="R62" s="131">
        <v>264</v>
      </c>
      <c r="S62" s="131">
        <v>485</v>
      </c>
      <c r="T62" s="131">
        <v>84</v>
      </c>
      <c r="U62" s="131">
        <v>103</v>
      </c>
      <c r="V62" s="131">
        <v>741</v>
      </c>
      <c r="W62" s="131">
        <v>65</v>
      </c>
      <c r="X62" s="131">
        <v>7</v>
      </c>
      <c r="Y62" s="131">
        <v>14</v>
      </c>
      <c r="Z62" s="131">
        <v>181</v>
      </c>
      <c r="AA62" s="131">
        <v>29</v>
      </c>
      <c r="AB62" s="131">
        <v>66</v>
      </c>
      <c r="AC62" s="131">
        <v>73</v>
      </c>
      <c r="AD62" s="131">
        <v>130</v>
      </c>
      <c r="AE62" s="131">
        <v>55</v>
      </c>
      <c r="AF62" s="131">
        <v>42</v>
      </c>
      <c r="AG62" s="131">
        <v>225</v>
      </c>
      <c r="AH62" s="131">
        <v>14</v>
      </c>
      <c r="AI62" s="131">
        <v>172</v>
      </c>
      <c r="AJ62" s="131">
        <v>137</v>
      </c>
      <c r="AK62" s="131">
        <v>212</v>
      </c>
      <c r="AL62" s="131">
        <v>704</v>
      </c>
      <c r="AM62" s="131">
        <v>250</v>
      </c>
      <c r="AN62" s="131">
        <v>26</v>
      </c>
      <c r="AO62" s="131">
        <v>919</v>
      </c>
      <c r="AP62" s="131">
        <v>763</v>
      </c>
      <c r="AQ62" s="131">
        <v>0</v>
      </c>
      <c r="AR62" s="131">
        <v>1</v>
      </c>
      <c r="AS62" s="131">
        <v>58</v>
      </c>
      <c r="AT62" s="131">
        <v>97</v>
      </c>
      <c r="AU62" s="131">
        <v>299</v>
      </c>
    </row>
    <row r="63" spans="1:47">
      <c r="A63" s="130" t="s">
        <v>1493</v>
      </c>
      <c r="B63" s="131">
        <v>1356</v>
      </c>
      <c r="C63" s="131">
        <v>602</v>
      </c>
      <c r="D63" s="131">
        <v>599</v>
      </c>
      <c r="E63" s="131">
        <v>757</v>
      </c>
      <c r="F63" s="131">
        <v>373</v>
      </c>
      <c r="G63" s="131">
        <v>630</v>
      </c>
      <c r="H63" s="131">
        <v>164</v>
      </c>
      <c r="I63" s="131">
        <v>189</v>
      </c>
      <c r="J63" s="131">
        <v>1158</v>
      </c>
      <c r="K63" s="131">
        <v>198</v>
      </c>
      <c r="L63" s="131">
        <v>72</v>
      </c>
      <c r="M63" s="131">
        <v>85</v>
      </c>
      <c r="N63" s="131">
        <v>99</v>
      </c>
      <c r="O63" s="131">
        <v>0</v>
      </c>
      <c r="P63" s="131">
        <v>131</v>
      </c>
      <c r="Q63" s="131">
        <v>176</v>
      </c>
      <c r="R63" s="131">
        <v>377</v>
      </c>
      <c r="S63" s="131">
        <v>496</v>
      </c>
      <c r="T63" s="131">
        <v>69</v>
      </c>
      <c r="U63" s="131">
        <v>107</v>
      </c>
      <c r="V63" s="131">
        <v>780</v>
      </c>
      <c r="W63" s="131">
        <v>65</v>
      </c>
      <c r="X63" s="131">
        <v>8</v>
      </c>
      <c r="Y63" s="131">
        <v>12</v>
      </c>
      <c r="Z63" s="131">
        <v>186</v>
      </c>
      <c r="AA63" s="131">
        <v>21</v>
      </c>
      <c r="AB63" s="131">
        <v>66</v>
      </c>
      <c r="AC63" s="131">
        <v>65</v>
      </c>
      <c r="AD63" s="131">
        <v>233</v>
      </c>
      <c r="AE63" s="131">
        <v>66</v>
      </c>
      <c r="AF63" s="131">
        <v>36</v>
      </c>
      <c r="AG63" s="131">
        <v>269</v>
      </c>
      <c r="AH63" s="131">
        <v>7</v>
      </c>
      <c r="AI63" s="131">
        <v>187</v>
      </c>
      <c r="AJ63" s="131">
        <v>129</v>
      </c>
      <c r="AK63" s="131">
        <v>286</v>
      </c>
      <c r="AL63" s="131">
        <v>784</v>
      </c>
      <c r="AM63" s="131">
        <v>229</v>
      </c>
      <c r="AN63" s="131">
        <v>26</v>
      </c>
      <c r="AO63" s="131">
        <v>1094</v>
      </c>
      <c r="AP63" s="131">
        <v>982</v>
      </c>
      <c r="AQ63" s="131">
        <v>1</v>
      </c>
      <c r="AR63" s="131">
        <v>0</v>
      </c>
      <c r="AS63" s="131">
        <v>49</v>
      </c>
      <c r="AT63" s="131">
        <v>62</v>
      </c>
      <c r="AU63" s="131">
        <v>262</v>
      </c>
    </row>
    <row r="64" spans="1:47">
      <c r="A64" s="130" t="s">
        <v>1494</v>
      </c>
      <c r="B64" s="131">
        <v>325</v>
      </c>
      <c r="C64" s="131">
        <v>148</v>
      </c>
      <c r="D64" s="131">
        <v>138</v>
      </c>
      <c r="E64" s="131">
        <v>187</v>
      </c>
      <c r="F64" s="131">
        <v>77</v>
      </c>
      <c r="G64" s="131">
        <v>150</v>
      </c>
      <c r="H64" s="131">
        <v>40</v>
      </c>
      <c r="I64" s="131">
        <v>58</v>
      </c>
      <c r="J64" s="131">
        <v>273</v>
      </c>
      <c r="K64" s="131">
        <v>52</v>
      </c>
      <c r="L64" s="131">
        <v>20</v>
      </c>
      <c r="M64" s="131">
        <v>25</v>
      </c>
      <c r="N64" s="131">
        <v>25</v>
      </c>
      <c r="O64" s="131">
        <v>0</v>
      </c>
      <c r="P64" s="131">
        <v>43</v>
      </c>
      <c r="Q64" s="131">
        <v>41</v>
      </c>
      <c r="R64" s="131">
        <v>83</v>
      </c>
      <c r="S64" s="131">
        <v>114</v>
      </c>
      <c r="T64" s="131">
        <v>17</v>
      </c>
      <c r="U64" s="131">
        <v>26</v>
      </c>
      <c r="V64" s="131">
        <v>178</v>
      </c>
      <c r="W64" s="131">
        <v>24</v>
      </c>
      <c r="X64" s="131">
        <v>1</v>
      </c>
      <c r="Y64" s="131">
        <v>4</v>
      </c>
      <c r="Z64" s="131">
        <v>35</v>
      </c>
      <c r="AA64" s="131">
        <v>4</v>
      </c>
      <c r="AB64" s="131">
        <v>31</v>
      </c>
      <c r="AC64" s="131">
        <v>21</v>
      </c>
      <c r="AD64" s="131">
        <v>38</v>
      </c>
      <c r="AE64" s="131">
        <v>10</v>
      </c>
      <c r="AF64" s="131">
        <v>13</v>
      </c>
      <c r="AG64" s="131">
        <v>72</v>
      </c>
      <c r="AH64" s="131">
        <v>11</v>
      </c>
      <c r="AI64" s="131">
        <v>25</v>
      </c>
      <c r="AJ64" s="131">
        <v>32</v>
      </c>
      <c r="AK64" s="131">
        <v>92</v>
      </c>
      <c r="AL64" s="131">
        <v>170</v>
      </c>
      <c r="AM64" s="131">
        <v>49</v>
      </c>
      <c r="AN64" s="131">
        <v>2</v>
      </c>
      <c r="AO64" s="131">
        <v>261</v>
      </c>
      <c r="AP64" s="131">
        <v>212</v>
      </c>
      <c r="AQ64" s="131">
        <v>0</v>
      </c>
      <c r="AR64" s="131">
        <v>0</v>
      </c>
      <c r="AS64" s="131">
        <v>29</v>
      </c>
      <c r="AT64" s="131">
        <v>20</v>
      </c>
      <c r="AU64" s="131">
        <v>64</v>
      </c>
    </row>
    <row r="65" spans="1:47">
      <c r="A65" s="130" t="s">
        <v>1495</v>
      </c>
      <c r="B65" s="131">
        <v>3906</v>
      </c>
      <c r="C65" s="131">
        <v>2203</v>
      </c>
      <c r="D65" s="131">
        <v>1990</v>
      </c>
      <c r="E65" s="131">
        <v>1916</v>
      </c>
      <c r="F65" s="131">
        <v>1257</v>
      </c>
      <c r="G65" s="131">
        <v>1737</v>
      </c>
      <c r="H65" s="131">
        <v>433</v>
      </c>
      <c r="I65" s="131">
        <v>479</v>
      </c>
      <c r="J65" s="131">
        <v>3315</v>
      </c>
      <c r="K65" s="131">
        <v>591</v>
      </c>
      <c r="L65" s="131">
        <v>230</v>
      </c>
      <c r="M65" s="131">
        <v>698</v>
      </c>
      <c r="N65" s="131">
        <v>408</v>
      </c>
      <c r="O65" s="131">
        <v>876</v>
      </c>
      <c r="P65" s="131">
        <v>452</v>
      </c>
      <c r="Q65" s="131">
        <v>419</v>
      </c>
      <c r="R65" s="131">
        <v>874</v>
      </c>
      <c r="S65" s="131">
        <v>1477</v>
      </c>
      <c r="T65" s="131">
        <v>222</v>
      </c>
      <c r="U65" s="131">
        <v>461</v>
      </c>
      <c r="V65" s="131">
        <v>2427</v>
      </c>
      <c r="W65" s="131">
        <v>155</v>
      </c>
      <c r="X65" s="131">
        <v>15</v>
      </c>
      <c r="Y65" s="131">
        <v>24</v>
      </c>
      <c r="Z65" s="131">
        <v>553</v>
      </c>
      <c r="AA65" s="131">
        <v>69</v>
      </c>
      <c r="AB65" s="131">
        <v>289</v>
      </c>
      <c r="AC65" s="131">
        <v>299</v>
      </c>
      <c r="AD65" s="131">
        <v>338</v>
      </c>
      <c r="AE65" s="131">
        <v>122</v>
      </c>
      <c r="AF65" s="131">
        <v>148</v>
      </c>
      <c r="AG65" s="131">
        <v>947</v>
      </c>
      <c r="AH65" s="131">
        <v>50</v>
      </c>
      <c r="AI65" s="131">
        <v>469</v>
      </c>
      <c r="AJ65" s="131">
        <v>398</v>
      </c>
      <c r="AK65" s="131">
        <v>775</v>
      </c>
      <c r="AL65" s="131">
        <v>2064</v>
      </c>
      <c r="AM65" s="131">
        <v>778</v>
      </c>
      <c r="AN65" s="131">
        <v>109</v>
      </c>
      <c r="AO65" s="131">
        <v>2922</v>
      </c>
      <c r="AP65" s="131">
        <v>2149</v>
      </c>
      <c r="AQ65" s="131">
        <v>0</v>
      </c>
      <c r="AR65" s="131">
        <v>4</v>
      </c>
      <c r="AS65" s="131">
        <v>205</v>
      </c>
      <c r="AT65" s="131">
        <v>564</v>
      </c>
      <c r="AU65" s="131">
        <v>984</v>
      </c>
    </row>
    <row r="66" spans="1:47">
      <c r="A66" s="130" t="s">
        <v>1496</v>
      </c>
      <c r="B66" s="131">
        <v>785</v>
      </c>
      <c r="C66" s="131">
        <v>367</v>
      </c>
      <c r="D66" s="131">
        <v>304</v>
      </c>
      <c r="E66" s="131">
        <v>481</v>
      </c>
      <c r="F66" s="131">
        <v>238</v>
      </c>
      <c r="G66" s="131">
        <v>328</v>
      </c>
      <c r="H66" s="131">
        <v>101</v>
      </c>
      <c r="I66" s="131">
        <v>118</v>
      </c>
      <c r="J66" s="131">
        <v>687</v>
      </c>
      <c r="K66" s="131">
        <v>98</v>
      </c>
      <c r="L66" s="131">
        <v>30</v>
      </c>
      <c r="M66" s="131">
        <v>38</v>
      </c>
      <c r="N66" s="131">
        <v>53</v>
      </c>
      <c r="O66" s="131">
        <v>0</v>
      </c>
      <c r="P66" s="131">
        <v>80</v>
      </c>
      <c r="Q66" s="131">
        <v>132</v>
      </c>
      <c r="R66" s="131">
        <v>225</v>
      </c>
      <c r="S66" s="131">
        <v>268</v>
      </c>
      <c r="T66" s="131">
        <v>25</v>
      </c>
      <c r="U66" s="131">
        <v>55</v>
      </c>
      <c r="V66" s="131">
        <v>410</v>
      </c>
      <c r="W66" s="131">
        <v>31</v>
      </c>
      <c r="X66" s="131">
        <v>3</v>
      </c>
      <c r="Y66" s="131">
        <v>5</v>
      </c>
      <c r="Z66" s="131">
        <v>111</v>
      </c>
      <c r="AA66" s="131">
        <v>8</v>
      </c>
      <c r="AB66" s="131">
        <v>42</v>
      </c>
      <c r="AC66" s="131">
        <v>55</v>
      </c>
      <c r="AD66" s="131">
        <v>63</v>
      </c>
      <c r="AE66" s="131">
        <v>45</v>
      </c>
      <c r="AF66" s="131">
        <v>28</v>
      </c>
      <c r="AG66" s="131">
        <v>204</v>
      </c>
      <c r="AH66" s="131">
        <v>7</v>
      </c>
      <c r="AI66" s="131">
        <v>107</v>
      </c>
      <c r="AJ66" s="131">
        <v>76</v>
      </c>
      <c r="AK66" s="131">
        <v>224</v>
      </c>
      <c r="AL66" s="131">
        <v>365</v>
      </c>
      <c r="AM66" s="131">
        <v>168</v>
      </c>
      <c r="AN66" s="131">
        <v>9</v>
      </c>
      <c r="AO66" s="131">
        <v>627</v>
      </c>
      <c r="AP66" s="131">
        <v>578</v>
      </c>
      <c r="AQ66" s="131">
        <v>0</v>
      </c>
      <c r="AR66" s="131">
        <v>0</v>
      </c>
      <c r="AS66" s="131">
        <v>21</v>
      </c>
      <c r="AT66" s="131">
        <v>28</v>
      </c>
      <c r="AU66" s="131">
        <v>158</v>
      </c>
    </row>
    <row r="67" spans="1:47">
      <c r="A67" s="130" t="s">
        <v>1497</v>
      </c>
      <c r="B67" s="131">
        <v>2761</v>
      </c>
      <c r="C67" s="131">
        <v>1475</v>
      </c>
      <c r="D67" s="131">
        <v>1275</v>
      </c>
      <c r="E67" s="131">
        <v>1486</v>
      </c>
      <c r="F67" s="131">
        <v>830</v>
      </c>
      <c r="G67" s="131">
        <v>1145</v>
      </c>
      <c r="H67" s="131">
        <v>342</v>
      </c>
      <c r="I67" s="131">
        <v>444</v>
      </c>
      <c r="J67" s="131">
        <v>2291</v>
      </c>
      <c r="K67" s="131">
        <v>470</v>
      </c>
      <c r="L67" s="131">
        <v>211</v>
      </c>
      <c r="M67" s="131">
        <v>296</v>
      </c>
      <c r="N67" s="131">
        <v>262</v>
      </c>
      <c r="O67" s="131">
        <v>0</v>
      </c>
      <c r="P67" s="131">
        <v>215</v>
      </c>
      <c r="Q67" s="131">
        <v>288</v>
      </c>
      <c r="R67" s="131">
        <v>666</v>
      </c>
      <c r="S67" s="131">
        <v>1146</v>
      </c>
      <c r="T67" s="131">
        <v>151</v>
      </c>
      <c r="U67" s="131">
        <v>292</v>
      </c>
      <c r="V67" s="131">
        <v>1777</v>
      </c>
      <c r="W67" s="131">
        <v>120</v>
      </c>
      <c r="X67" s="131">
        <v>19</v>
      </c>
      <c r="Y67" s="131">
        <v>24</v>
      </c>
      <c r="Z67" s="131">
        <v>408</v>
      </c>
      <c r="AA67" s="131">
        <v>28</v>
      </c>
      <c r="AB67" s="131">
        <v>142</v>
      </c>
      <c r="AC67" s="131">
        <v>282</v>
      </c>
      <c r="AD67" s="131">
        <v>520</v>
      </c>
      <c r="AE67" s="131">
        <v>107</v>
      </c>
      <c r="AF67" s="131">
        <v>56</v>
      </c>
      <c r="AG67" s="131">
        <v>557</v>
      </c>
      <c r="AH67" s="131">
        <v>21</v>
      </c>
      <c r="AI67" s="131">
        <v>231</v>
      </c>
      <c r="AJ67" s="131">
        <v>221</v>
      </c>
      <c r="AK67" s="131">
        <v>563</v>
      </c>
      <c r="AL67" s="131">
        <v>1124</v>
      </c>
      <c r="AM67" s="131">
        <v>867</v>
      </c>
      <c r="AN67" s="131">
        <v>111</v>
      </c>
      <c r="AO67" s="131">
        <v>2124</v>
      </c>
      <c r="AP67" s="131">
        <v>1717</v>
      </c>
      <c r="AQ67" s="131">
        <v>0</v>
      </c>
      <c r="AR67" s="131">
        <v>0</v>
      </c>
      <c r="AS67" s="131">
        <v>175</v>
      </c>
      <c r="AT67" s="131">
        <v>232</v>
      </c>
      <c r="AU67" s="131">
        <v>637</v>
      </c>
    </row>
    <row r="68" spans="1:47">
      <c r="A68" s="130" t="s">
        <v>1498</v>
      </c>
      <c r="B68" s="131">
        <v>309</v>
      </c>
      <c r="C68" s="131">
        <v>153</v>
      </c>
      <c r="D68" s="131">
        <v>128</v>
      </c>
      <c r="E68" s="131">
        <v>181</v>
      </c>
      <c r="F68" s="131">
        <v>89</v>
      </c>
      <c r="G68" s="131">
        <v>142</v>
      </c>
      <c r="H68" s="131">
        <v>44</v>
      </c>
      <c r="I68" s="131">
        <v>34</v>
      </c>
      <c r="J68" s="131">
        <v>267</v>
      </c>
      <c r="K68" s="131">
        <v>42</v>
      </c>
      <c r="L68" s="131">
        <v>21</v>
      </c>
      <c r="M68" s="131">
        <v>30</v>
      </c>
      <c r="N68" s="131">
        <v>24</v>
      </c>
      <c r="O68" s="131">
        <v>0</v>
      </c>
      <c r="P68" s="131">
        <v>21</v>
      </c>
      <c r="Q68" s="131">
        <v>30</v>
      </c>
      <c r="R68" s="131">
        <v>77</v>
      </c>
      <c r="S68" s="131">
        <v>135</v>
      </c>
      <c r="T68" s="131">
        <v>19</v>
      </c>
      <c r="U68" s="131">
        <v>27</v>
      </c>
      <c r="V68" s="131">
        <v>206</v>
      </c>
      <c r="W68" s="131">
        <v>24</v>
      </c>
      <c r="X68" s="131">
        <v>3</v>
      </c>
      <c r="Y68" s="131">
        <v>0</v>
      </c>
      <c r="Z68" s="131">
        <v>59</v>
      </c>
      <c r="AA68" s="131">
        <v>2</v>
      </c>
      <c r="AB68" s="131">
        <v>27</v>
      </c>
      <c r="AC68" s="131">
        <v>15</v>
      </c>
      <c r="AD68" s="131">
        <v>33</v>
      </c>
      <c r="AE68" s="131">
        <v>11</v>
      </c>
      <c r="AF68" s="131">
        <v>9</v>
      </c>
      <c r="AG68" s="131">
        <v>68</v>
      </c>
      <c r="AH68" s="131">
        <v>2</v>
      </c>
      <c r="AI68" s="131">
        <v>30</v>
      </c>
      <c r="AJ68" s="131">
        <v>24</v>
      </c>
      <c r="AK68" s="131">
        <v>67</v>
      </c>
      <c r="AL68" s="131">
        <v>112</v>
      </c>
      <c r="AM68" s="131">
        <v>103</v>
      </c>
      <c r="AN68" s="131">
        <v>17</v>
      </c>
      <c r="AO68" s="131">
        <v>247</v>
      </c>
      <c r="AP68" s="131">
        <v>206</v>
      </c>
      <c r="AQ68" s="131">
        <v>0</v>
      </c>
      <c r="AR68" s="131">
        <v>0</v>
      </c>
      <c r="AS68" s="131">
        <v>18</v>
      </c>
      <c r="AT68" s="131">
        <v>23</v>
      </c>
      <c r="AU68" s="131">
        <v>62</v>
      </c>
    </row>
    <row r="69" spans="1:47">
      <c r="A69" s="130" t="s">
        <v>1499</v>
      </c>
      <c r="B69" s="131">
        <v>1611</v>
      </c>
      <c r="C69" s="131">
        <v>785</v>
      </c>
      <c r="D69" s="131">
        <v>665</v>
      </c>
      <c r="E69" s="131">
        <v>946</v>
      </c>
      <c r="F69" s="131">
        <v>493</v>
      </c>
      <c r="G69" s="131">
        <v>693</v>
      </c>
      <c r="H69" s="131">
        <v>203</v>
      </c>
      <c r="I69" s="131">
        <v>222</v>
      </c>
      <c r="J69" s="131">
        <v>1396</v>
      </c>
      <c r="K69" s="131">
        <v>215</v>
      </c>
      <c r="L69" s="131">
        <v>102</v>
      </c>
      <c r="M69" s="131">
        <v>145</v>
      </c>
      <c r="N69" s="131">
        <v>153</v>
      </c>
      <c r="O69" s="131">
        <v>0</v>
      </c>
      <c r="P69" s="131">
        <v>182</v>
      </c>
      <c r="Q69" s="131">
        <v>193</v>
      </c>
      <c r="R69" s="131">
        <v>387</v>
      </c>
      <c r="S69" s="131">
        <v>597</v>
      </c>
      <c r="T69" s="131">
        <v>93</v>
      </c>
      <c r="U69" s="131">
        <v>159</v>
      </c>
      <c r="V69" s="131">
        <v>956</v>
      </c>
      <c r="W69" s="131">
        <v>73</v>
      </c>
      <c r="X69" s="131">
        <v>8</v>
      </c>
      <c r="Y69" s="131">
        <v>22</v>
      </c>
      <c r="Z69" s="131">
        <v>227</v>
      </c>
      <c r="AA69" s="131">
        <v>12</v>
      </c>
      <c r="AB69" s="131">
        <v>129</v>
      </c>
      <c r="AC69" s="131">
        <v>98</v>
      </c>
      <c r="AD69" s="131">
        <v>133</v>
      </c>
      <c r="AE69" s="131">
        <v>59</v>
      </c>
      <c r="AF69" s="131">
        <v>52</v>
      </c>
      <c r="AG69" s="131">
        <v>444</v>
      </c>
      <c r="AH69" s="131">
        <v>25</v>
      </c>
      <c r="AI69" s="131">
        <v>170</v>
      </c>
      <c r="AJ69" s="131">
        <v>148</v>
      </c>
      <c r="AK69" s="131">
        <v>362</v>
      </c>
      <c r="AL69" s="131">
        <v>452</v>
      </c>
      <c r="AM69" s="131">
        <v>714</v>
      </c>
      <c r="AN69" s="131">
        <v>35</v>
      </c>
      <c r="AO69" s="131">
        <v>1232</v>
      </c>
      <c r="AP69" s="131">
        <v>1047</v>
      </c>
      <c r="AQ69" s="131">
        <v>1</v>
      </c>
      <c r="AR69" s="131">
        <v>0</v>
      </c>
      <c r="AS69" s="131">
        <v>82</v>
      </c>
      <c r="AT69" s="131">
        <v>102</v>
      </c>
      <c r="AU69" s="131">
        <v>379</v>
      </c>
    </row>
    <row r="70" spans="1:47">
      <c r="A70" s="130" t="s">
        <v>1500</v>
      </c>
      <c r="B70" s="131">
        <v>1560</v>
      </c>
      <c r="C70" s="131">
        <v>772</v>
      </c>
      <c r="D70" s="131">
        <v>740</v>
      </c>
      <c r="E70" s="131">
        <v>820</v>
      </c>
      <c r="F70" s="131">
        <v>465</v>
      </c>
      <c r="G70" s="131">
        <v>712</v>
      </c>
      <c r="H70" s="131">
        <v>184</v>
      </c>
      <c r="I70" s="131">
        <v>199</v>
      </c>
      <c r="J70" s="131">
        <v>1367</v>
      </c>
      <c r="K70" s="131">
        <v>193</v>
      </c>
      <c r="L70" s="131">
        <v>84</v>
      </c>
      <c r="M70" s="131">
        <v>191</v>
      </c>
      <c r="N70" s="131">
        <v>149</v>
      </c>
      <c r="O70" s="131">
        <v>110</v>
      </c>
      <c r="P70" s="131">
        <v>159</v>
      </c>
      <c r="Q70" s="131">
        <v>199</v>
      </c>
      <c r="R70" s="131">
        <v>412</v>
      </c>
      <c r="S70" s="131">
        <v>552</v>
      </c>
      <c r="T70" s="131">
        <v>61</v>
      </c>
      <c r="U70" s="131">
        <v>176</v>
      </c>
      <c r="V70" s="131">
        <v>897</v>
      </c>
      <c r="W70" s="131">
        <v>55</v>
      </c>
      <c r="X70" s="131">
        <v>9</v>
      </c>
      <c r="Y70" s="131">
        <v>14</v>
      </c>
      <c r="Z70" s="131">
        <v>249</v>
      </c>
      <c r="AA70" s="131">
        <v>15</v>
      </c>
      <c r="AB70" s="131">
        <v>113</v>
      </c>
      <c r="AC70" s="131">
        <v>91</v>
      </c>
      <c r="AD70" s="131">
        <v>234</v>
      </c>
      <c r="AE70" s="131">
        <v>65</v>
      </c>
      <c r="AF70" s="131">
        <v>29</v>
      </c>
      <c r="AG70" s="131">
        <v>319</v>
      </c>
      <c r="AH70" s="131">
        <v>17</v>
      </c>
      <c r="AI70" s="131">
        <v>161</v>
      </c>
      <c r="AJ70" s="131">
        <v>185</v>
      </c>
      <c r="AK70" s="131">
        <v>328</v>
      </c>
      <c r="AL70" s="131">
        <v>546</v>
      </c>
      <c r="AM70" s="131">
        <v>572</v>
      </c>
      <c r="AN70" s="131">
        <v>49</v>
      </c>
      <c r="AO70" s="131">
        <v>1262</v>
      </c>
      <c r="AP70" s="131">
        <v>1018</v>
      </c>
      <c r="AQ70" s="131">
        <v>0</v>
      </c>
      <c r="AR70" s="131">
        <v>0</v>
      </c>
      <c r="AS70" s="131">
        <v>91</v>
      </c>
      <c r="AT70" s="131">
        <v>153</v>
      </c>
      <c r="AU70" s="131">
        <v>298</v>
      </c>
    </row>
    <row r="71" spans="1:47">
      <c r="A71" s="130" t="s">
        <v>1501</v>
      </c>
      <c r="B71" s="131">
        <v>1490</v>
      </c>
      <c r="C71" s="131">
        <v>677</v>
      </c>
      <c r="D71" s="131">
        <v>630</v>
      </c>
      <c r="E71" s="131">
        <v>860</v>
      </c>
      <c r="F71" s="131">
        <v>438</v>
      </c>
      <c r="G71" s="131">
        <v>664</v>
      </c>
      <c r="H71" s="131">
        <v>185</v>
      </c>
      <c r="I71" s="131">
        <v>203</v>
      </c>
      <c r="J71" s="131">
        <v>1262</v>
      </c>
      <c r="K71" s="131">
        <v>228</v>
      </c>
      <c r="L71" s="131">
        <v>107</v>
      </c>
      <c r="M71" s="131">
        <v>143</v>
      </c>
      <c r="N71" s="131">
        <v>105</v>
      </c>
      <c r="O71" s="131">
        <v>0</v>
      </c>
      <c r="P71" s="131">
        <v>107</v>
      </c>
      <c r="Q71" s="131">
        <v>155</v>
      </c>
      <c r="R71" s="131">
        <v>412</v>
      </c>
      <c r="S71" s="131">
        <v>605</v>
      </c>
      <c r="T71" s="131">
        <v>71</v>
      </c>
      <c r="U71" s="131">
        <v>140</v>
      </c>
      <c r="V71" s="131">
        <v>933</v>
      </c>
      <c r="W71" s="131">
        <v>89</v>
      </c>
      <c r="X71" s="131">
        <v>6</v>
      </c>
      <c r="Y71" s="131">
        <v>15</v>
      </c>
      <c r="Z71" s="131">
        <v>209</v>
      </c>
      <c r="AA71" s="131">
        <v>18</v>
      </c>
      <c r="AB71" s="131">
        <v>82</v>
      </c>
      <c r="AC71" s="131">
        <v>102</v>
      </c>
      <c r="AD71" s="131">
        <v>184</v>
      </c>
      <c r="AE71" s="131">
        <v>79</v>
      </c>
      <c r="AF71" s="131">
        <v>36</v>
      </c>
      <c r="AG71" s="131">
        <v>336</v>
      </c>
      <c r="AH71" s="131">
        <v>10</v>
      </c>
      <c r="AI71" s="131">
        <v>187</v>
      </c>
      <c r="AJ71" s="131">
        <v>136</v>
      </c>
      <c r="AK71" s="131">
        <v>312</v>
      </c>
      <c r="AL71" s="131">
        <v>816</v>
      </c>
      <c r="AM71" s="131">
        <v>289</v>
      </c>
      <c r="AN71" s="131">
        <v>19</v>
      </c>
      <c r="AO71" s="131">
        <v>1148</v>
      </c>
      <c r="AP71" s="131">
        <v>951</v>
      </c>
      <c r="AQ71" s="131">
        <v>0</v>
      </c>
      <c r="AR71" s="131">
        <v>0</v>
      </c>
      <c r="AS71" s="131">
        <v>90</v>
      </c>
      <c r="AT71" s="131">
        <v>107</v>
      </c>
      <c r="AU71" s="131">
        <v>342</v>
      </c>
    </row>
    <row r="72" spans="1:47">
      <c r="A72" s="130" t="s">
        <v>1502</v>
      </c>
      <c r="B72" s="131">
        <v>4168</v>
      </c>
      <c r="C72" s="131">
        <v>2389</v>
      </c>
      <c r="D72" s="131">
        <v>2102</v>
      </c>
      <c r="E72" s="131">
        <v>2066</v>
      </c>
      <c r="F72" s="131">
        <v>1260</v>
      </c>
      <c r="G72" s="131">
        <v>1749</v>
      </c>
      <c r="H72" s="131">
        <v>501</v>
      </c>
      <c r="I72" s="131">
        <v>658</v>
      </c>
      <c r="J72" s="131">
        <v>3299</v>
      </c>
      <c r="K72" s="131">
        <v>869</v>
      </c>
      <c r="L72" s="131">
        <v>456</v>
      </c>
      <c r="M72" s="131">
        <v>817</v>
      </c>
      <c r="N72" s="131">
        <v>329</v>
      </c>
      <c r="O72" s="131">
        <v>822</v>
      </c>
      <c r="P72" s="131">
        <v>368</v>
      </c>
      <c r="Q72" s="131">
        <v>404</v>
      </c>
      <c r="R72" s="131">
        <v>959</v>
      </c>
      <c r="S72" s="131">
        <v>1727</v>
      </c>
      <c r="T72" s="131">
        <v>237</v>
      </c>
      <c r="U72" s="131">
        <v>473</v>
      </c>
      <c r="V72" s="131">
        <v>2715</v>
      </c>
      <c r="W72" s="131">
        <v>224</v>
      </c>
      <c r="X72" s="131">
        <v>16</v>
      </c>
      <c r="Y72" s="131">
        <v>47</v>
      </c>
      <c r="Z72" s="131">
        <v>666</v>
      </c>
      <c r="AA72" s="131">
        <v>76</v>
      </c>
      <c r="AB72" s="131">
        <v>289</v>
      </c>
      <c r="AC72" s="131">
        <v>373</v>
      </c>
      <c r="AD72" s="131">
        <v>362</v>
      </c>
      <c r="AE72" s="131">
        <v>189</v>
      </c>
      <c r="AF72" s="131">
        <v>104</v>
      </c>
      <c r="AG72" s="131">
        <v>930</v>
      </c>
      <c r="AH72" s="131">
        <v>42</v>
      </c>
      <c r="AI72" s="131">
        <v>431</v>
      </c>
      <c r="AJ72" s="131">
        <v>401</v>
      </c>
      <c r="AK72" s="131">
        <v>673</v>
      </c>
      <c r="AL72" s="131">
        <v>2188</v>
      </c>
      <c r="AM72" s="131">
        <v>1088</v>
      </c>
      <c r="AN72" s="131">
        <v>99</v>
      </c>
      <c r="AO72" s="131">
        <v>3204</v>
      </c>
      <c r="AP72" s="131">
        <v>2230</v>
      </c>
      <c r="AQ72" s="131">
        <v>0</v>
      </c>
      <c r="AR72" s="131">
        <v>0</v>
      </c>
      <c r="AS72" s="131">
        <v>310</v>
      </c>
      <c r="AT72" s="131">
        <v>664</v>
      </c>
      <c r="AU72" s="131">
        <v>964</v>
      </c>
    </row>
    <row r="73" spans="1:47">
      <c r="A73" s="130" t="s">
        <v>1691</v>
      </c>
      <c r="B73" s="131">
        <v>6207</v>
      </c>
      <c r="C73" s="131">
        <v>3229</v>
      </c>
      <c r="D73" s="131">
        <v>2990</v>
      </c>
      <c r="E73" s="131">
        <v>3217</v>
      </c>
      <c r="F73" s="131">
        <v>1837</v>
      </c>
      <c r="G73" s="131">
        <v>2933</v>
      </c>
      <c r="H73" s="131">
        <v>690</v>
      </c>
      <c r="I73" s="131">
        <v>747</v>
      </c>
      <c r="J73" s="131">
        <v>5189</v>
      </c>
      <c r="K73" s="131">
        <v>1018</v>
      </c>
      <c r="L73" s="131">
        <v>447</v>
      </c>
      <c r="M73" s="131">
        <v>726</v>
      </c>
      <c r="N73" s="131">
        <v>514</v>
      </c>
      <c r="O73" s="131">
        <v>1265</v>
      </c>
      <c r="P73" s="131">
        <v>738</v>
      </c>
      <c r="Q73" s="131">
        <v>751</v>
      </c>
      <c r="R73" s="131">
        <v>1485</v>
      </c>
      <c r="S73" s="131">
        <v>2126</v>
      </c>
      <c r="T73" s="131">
        <v>339</v>
      </c>
      <c r="U73" s="131">
        <v>767</v>
      </c>
      <c r="V73" s="131">
        <v>3678</v>
      </c>
      <c r="W73" s="131">
        <v>154</v>
      </c>
      <c r="X73" s="131">
        <v>44</v>
      </c>
      <c r="Y73" s="131">
        <v>58</v>
      </c>
      <c r="Z73" s="131">
        <v>700</v>
      </c>
      <c r="AA73" s="131">
        <v>85</v>
      </c>
      <c r="AB73" s="131">
        <v>414</v>
      </c>
      <c r="AC73" s="131">
        <v>428</v>
      </c>
      <c r="AD73" s="131">
        <v>1112</v>
      </c>
      <c r="AE73" s="131">
        <v>214</v>
      </c>
      <c r="AF73" s="131">
        <v>117</v>
      </c>
      <c r="AG73" s="131">
        <v>1124</v>
      </c>
      <c r="AH73" s="131">
        <v>71</v>
      </c>
      <c r="AI73" s="131">
        <v>723</v>
      </c>
      <c r="AJ73" s="131">
        <v>914</v>
      </c>
      <c r="AK73" s="131">
        <v>903</v>
      </c>
      <c r="AL73" s="131">
        <v>3844</v>
      </c>
      <c r="AM73" s="131">
        <v>1102</v>
      </c>
      <c r="AN73" s="131">
        <v>144</v>
      </c>
      <c r="AO73" s="131">
        <v>4828</v>
      </c>
      <c r="AP73" s="131">
        <v>3957</v>
      </c>
      <c r="AQ73" s="131">
        <v>4</v>
      </c>
      <c r="AR73" s="131">
        <v>0</v>
      </c>
      <c r="AS73" s="131">
        <v>292</v>
      </c>
      <c r="AT73" s="131">
        <v>575</v>
      </c>
      <c r="AU73" s="131">
        <v>1379</v>
      </c>
    </row>
    <row r="74" spans="1:47">
      <c r="A74" s="130" t="s">
        <v>1692</v>
      </c>
      <c r="B74" s="131">
        <v>253687</v>
      </c>
      <c r="C74" s="131">
        <v>134650</v>
      </c>
      <c r="D74" s="131">
        <v>122376</v>
      </c>
      <c r="E74" s="131">
        <v>131311</v>
      </c>
      <c r="F74" s="131">
        <v>72526</v>
      </c>
      <c r="G74" s="131">
        <v>115375</v>
      </c>
      <c r="H74" s="131">
        <v>30270</v>
      </c>
      <c r="I74" s="131">
        <v>35516</v>
      </c>
      <c r="J74" s="131">
        <v>210712</v>
      </c>
      <c r="K74" s="131">
        <v>42975</v>
      </c>
      <c r="L74" s="131">
        <v>19146</v>
      </c>
      <c r="M74" s="131">
        <v>33746</v>
      </c>
      <c r="N74" s="131">
        <v>21755</v>
      </c>
      <c r="O74" s="131">
        <v>26601</v>
      </c>
      <c r="P74" s="131">
        <v>34396</v>
      </c>
      <c r="Q74" s="131">
        <v>30066</v>
      </c>
      <c r="R74" s="131">
        <v>60167</v>
      </c>
      <c r="S74" s="131">
        <v>88268</v>
      </c>
      <c r="T74" s="131">
        <v>12224</v>
      </c>
      <c r="U74" s="131">
        <v>28385</v>
      </c>
      <c r="V74" s="131">
        <v>146397</v>
      </c>
      <c r="W74" s="131">
        <v>10820</v>
      </c>
      <c r="X74" s="131">
        <v>1742</v>
      </c>
      <c r="Y74" s="131">
        <v>2862</v>
      </c>
      <c r="Z74" s="131">
        <v>35255</v>
      </c>
      <c r="AA74" s="131">
        <v>4664</v>
      </c>
      <c r="AB74" s="131">
        <v>18194</v>
      </c>
      <c r="AC74" s="131">
        <v>20597</v>
      </c>
      <c r="AD74" s="131">
        <v>24944</v>
      </c>
      <c r="AE74" s="131">
        <v>10109</v>
      </c>
      <c r="AF74" s="131">
        <v>7767</v>
      </c>
      <c r="AG74" s="131">
        <v>54137</v>
      </c>
      <c r="AH74" s="131">
        <v>4482</v>
      </c>
      <c r="AI74" s="131">
        <v>29340</v>
      </c>
      <c r="AJ74" s="131">
        <v>26686</v>
      </c>
      <c r="AK74" s="131">
        <v>50216</v>
      </c>
      <c r="AL74" s="131">
        <v>133568</v>
      </c>
      <c r="AM74" s="131">
        <v>55497</v>
      </c>
      <c r="AN74" s="131">
        <v>5533</v>
      </c>
      <c r="AO74" s="131">
        <v>194621</v>
      </c>
      <c r="AP74" s="131">
        <v>153549</v>
      </c>
      <c r="AQ74" s="131">
        <v>58</v>
      </c>
      <c r="AR74" s="131">
        <v>20</v>
      </c>
      <c r="AS74" s="131">
        <v>13403</v>
      </c>
      <c r="AT74" s="131">
        <v>27591</v>
      </c>
      <c r="AU74" s="131">
        <v>59066</v>
      </c>
    </row>
    <row r="75" spans="1:47">
      <c r="A75" s="130"/>
      <c r="B75" s="131">
        <v>12809</v>
      </c>
      <c r="C75" s="131">
        <v>7160</v>
      </c>
      <c r="D75" s="131">
        <v>6162</v>
      </c>
      <c r="E75" s="131">
        <v>6647</v>
      </c>
      <c r="F75" s="131">
        <v>3458</v>
      </c>
      <c r="G75" s="131">
        <v>5896</v>
      </c>
      <c r="H75" s="131">
        <v>1563</v>
      </c>
      <c r="I75" s="131">
        <v>1892</v>
      </c>
      <c r="J75" s="131">
        <v>10183</v>
      </c>
      <c r="K75" s="131">
        <v>2626</v>
      </c>
      <c r="L75" s="131">
        <v>1220</v>
      </c>
      <c r="M75" s="131">
        <v>1867</v>
      </c>
      <c r="N75" s="131">
        <v>985</v>
      </c>
      <c r="O75" s="131">
        <v>0</v>
      </c>
      <c r="P75" s="131">
        <v>1267</v>
      </c>
      <c r="Q75" s="131">
        <v>1459</v>
      </c>
      <c r="R75" s="131">
        <v>3051</v>
      </c>
      <c r="S75" s="131">
        <v>4468</v>
      </c>
      <c r="T75" s="131">
        <v>723</v>
      </c>
      <c r="U75" s="131">
        <v>1829</v>
      </c>
      <c r="V75" s="131">
        <v>7962</v>
      </c>
      <c r="W75" s="131">
        <v>463</v>
      </c>
      <c r="X75" s="131">
        <v>69</v>
      </c>
      <c r="Y75" s="131">
        <v>133</v>
      </c>
      <c r="Z75" s="131">
        <v>1833</v>
      </c>
      <c r="AA75" s="131">
        <v>163</v>
      </c>
      <c r="AB75" s="131">
        <v>831</v>
      </c>
      <c r="AC75" s="131">
        <v>920</v>
      </c>
      <c r="AD75" s="131">
        <v>1688</v>
      </c>
      <c r="AE75" s="131">
        <v>504</v>
      </c>
      <c r="AF75" s="131">
        <v>424</v>
      </c>
      <c r="AG75" s="131">
        <v>2531</v>
      </c>
      <c r="AH75" s="131">
        <v>174</v>
      </c>
      <c r="AI75" s="131">
        <v>1458</v>
      </c>
      <c r="AJ75" s="131">
        <v>1465</v>
      </c>
      <c r="AK75" s="131">
        <v>2669</v>
      </c>
      <c r="AL75" s="131">
        <v>6259</v>
      </c>
      <c r="AM75" s="131">
        <v>3079</v>
      </c>
      <c r="AN75" s="131">
        <v>320</v>
      </c>
      <c r="AO75" s="131">
        <v>9624</v>
      </c>
      <c r="AP75" s="131">
        <v>7315</v>
      </c>
      <c r="AQ75" s="131">
        <v>3</v>
      </c>
      <c r="AR75" s="131">
        <v>0</v>
      </c>
      <c r="AS75" s="131">
        <v>708</v>
      </c>
      <c r="AT75" s="131">
        <v>1598</v>
      </c>
      <c r="AU75" s="131">
        <v>3185</v>
      </c>
    </row>
    <row r="76" spans="1:47">
      <c r="A76" s="130" t="s">
        <v>1503</v>
      </c>
      <c r="B76" s="131">
        <v>40458</v>
      </c>
      <c r="C76" s="131">
        <v>22483</v>
      </c>
      <c r="D76" s="131">
        <v>20678</v>
      </c>
      <c r="E76" s="131">
        <v>19780</v>
      </c>
      <c r="F76" s="131">
        <v>12002</v>
      </c>
      <c r="G76" s="131">
        <v>19233</v>
      </c>
      <c r="H76" s="131">
        <v>4305</v>
      </c>
      <c r="I76" s="131">
        <v>4918</v>
      </c>
      <c r="J76" s="131">
        <v>32917</v>
      </c>
      <c r="K76" s="131">
        <v>7541</v>
      </c>
      <c r="L76" s="131">
        <v>3399</v>
      </c>
      <c r="M76" s="131">
        <v>6543</v>
      </c>
      <c r="N76" s="131">
        <v>3236</v>
      </c>
      <c r="O76" s="131">
        <v>5646</v>
      </c>
      <c r="P76" s="131">
        <v>7416</v>
      </c>
      <c r="Q76" s="131">
        <v>5104</v>
      </c>
      <c r="R76" s="131">
        <v>9422</v>
      </c>
      <c r="S76" s="131">
        <v>11732</v>
      </c>
      <c r="T76" s="131">
        <v>1958</v>
      </c>
      <c r="U76" s="131">
        <v>4791</v>
      </c>
      <c r="V76" s="131">
        <v>21496</v>
      </c>
      <c r="W76" s="131">
        <v>862</v>
      </c>
      <c r="X76" s="131">
        <v>316</v>
      </c>
      <c r="Y76" s="131">
        <v>635</v>
      </c>
      <c r="Z76" s="131">
        <v>5423</v>
      </c>
      <c r="AA76" s="131">
        <v>981</v>
      </c>
      <c r="AB76" s="131">
        <v>3759</v>
      </c>
      <c r="AC76" s="131">
        <v>3414</v>
      </c>
      <c r="AD76" s="131">
        <v>2656</v>
      </c>
      <c r="AE76" s="131">
        <v>1583</v>
      </c>
      <c r="AF76" s="131">
        <v>1158</v>
      </c>
      <c r="AG76" s="131">
        <v>9149</v>
      </c>
      <c r="AH76" s="131">
        <v>951</v>
      </c>
      <c r="AI76" s="131">
        <v>5035</v>
      </c>
      <c r="AJ76" s="131">
        <v>4135</v>
      </c>
      <c r="AK76" s="131">
        <v>8241</v>
      </c>
      <c r="AL76" s="131">
        <v>23265</v>
      </c>
      <c r="AM76" s="131">
        <v>6916</v>
      </c>
      <c r="AN76" s="131">
        <v>761</v>
      </c>
      <c r="AO76" s="131">
        <v>29649</v>
      </c>
      <c r="AP76" s="131">
        <v>22060</v>
      </c>
      <c r="AQ76" s="131">
        <v>13</v>
      </c>
      <c r="AR76" s="131">
        <v>2</v>
      </c>
      <c r="AS76" s="131">
        <v>2089</v>
      </c>
      <c r="AT76" s="131">
        <v>5485</v>
      </c>
      <c r="AU76" s="131">
        <v>10809</v>
      </c>
    </row>
    <row r="77" spans="1:47">
      <c r="A77" s="130" t="s">
        <v>1504</v>
      </c>
      <c r="B77" s="131">
        <v>6640</v>
      </c>
      <c r="C77" s="131">
        <v>3066</v>
      </c>
      <c r="D77" s="131">
        <v>2917</v>
      </c>
      <c r="E77" s="131">
        <v>3723</v>
      </c>
      <c r="F77" s="131">
        <v>1924</v>
      </c>
      <c r="G77" s="131">
        <v>2962</v>
      </c>
      <c r="H77" s="131">
        <v>844</v>
      </c>
      <c r="I77" s="131">
        <v>910</v>
      </c>
      <c r="J77" s="131">
        <v>5817</v>
      </c>
      <c r="K77" s="131">
        <v>823</v>
      </c>
      <c r="L77" s="131">
        <v>342</v>
      </c>
      <c r="M77" s="131">
        <v>590</v>
      </c>
      <c r="N77" s="131">
        <v>589</v>
      </c>
      <c r="O77" s="131">
        <v>110</v>
      </c>
      <c r="P77" s="131">
        <v>691</v>
      </c>
      <c r="Q77" s="131">
        <v>820</v>
      </c>
      <c r="R77" s="131">
        <v>1702</v>
      </c>
      <c r="S77" s="131">
        <v>2514</v>
      </c>
      <c r="T77" s="131">
        <v>295</v>
      </c>
      <c r="U77" s="131">
        <v>615</v>
      </c>
      <c r="V77" s="131">
        <v>3870</v>
      </c>
      <c r="W77" s="131">
        <v>312</v>
      </c>
      <c r="X77" s="131">
        <v>31</v>
      </c>
      <c r="Y77" s="131">
        <v>76</v>
      </c>
      <c r="Z77" s="131">
        <v>943</v>
      </c>
      <c r="AA77" s="131">
        <v>67</v>
      </c>
      <c r="AB77" s="131">
        <v>505</v>
      </c>
      <c r="AC77" s="131">
        <v>373</v>
      </c>
      <c r="AD77" s="131">
        <v>835</v>
      </c>
      <c r="AE77" s="131">
        <v>286</v>
      </c>
      <c r="AF77" s="131">
        <v>180</v>
      </c>
      <c r="AG77" s="131">
        <v>1541</v>
      </c>
      <c r="AH77" s="131">
        <v>83</v>
      </c>
      <c r="AI77" s="131">
        <v>715</v>
      </c>
      <c r="AJ77" s="131">
        <v>658</v>
      </c>
      <c r="AK77" s="131">
        <v>1593</v>
      </c>
      <c r="AL77" s="131">
        <v>2104</v>
      </c>
      <c r="AM77" s="131">
        <v>2583</v>
      </c>
      <c r="AN77" s="131">
        <v>149</v>
      </c>
      <c r="AO77" s="131">
        <v>5243</v>
      </c>
      <c r="AP77" s="131">
        <v>4465</v>
      </c>
      <c r="AQ77" s="131">
        <v>2</v>
      </c>
      <c r="AR77" s="131">
        <v>0</v>
      </c>
      <c r="AS77" s="131">
        <v>327</v>
      </c>
      <c r="AT77" s="131">
        <v>449</v>
      </c>
      <c r="AU77" s="131">
        <v>1397</v>
      </c>
    </row>
    <row r="78" spans="1:47">
      <c r="A78" s="130" t="s">
        <v>1505</v>
      </c>
      <c r="B78" s="131">
        <v>9225</v>
      </c>
      <c r="C78" s="131">
        <v>4795</v>
      </c>
      <c r="D78" s="131">
        <v>4272</v>
      </c>
      <c r="E78" s="131">
        <v>4953</v>
      </c>
      <c r="F78" s="131">
        <v>2611</v>
      </c>
      <c r="G78" s="131">
        <v>4017</v>
      </c>
      <c r="H78" s="131">
        <v>1125</v>
      </c>
      <c r="I78" s="131">
        <v>1472</v>
      </c>
      <c r="J78" s="131">
        <v>7553</v>
      </c>
      <c r="K78" s="131">
        <v>1672</v>
      </c>
      <c r="L78" s="131">
        <v>815</v>
      </c>
      <c r="M78" s="131">
        <v>1305</v>
      </c>
      <c r="N78" s="131">
        <v>683</v>
      </c>
      <c r="O78" s="131">
        <v>822</v>
      </c>
      <c r="P78" s="131">
        <v>804</v>
      </c>
      <c r="Q78" s="131">
        <v>995</v>
      </c>
      <c r="R78" s="131">
        <v>2246</v>
      </c>
      <c r="S78" s="131">
        <v>3671</v>
      </c>
      <c r="T78" s="131">
        <v>488</v>
      </c>
      <c r="U78" s="131">
        <v>1017</v>
      </c>
      <c r="V78" s="131">
        <v>5791</v>
      </c>
      <c r="W78" s="131">
        <v>562</v>
      </c>
      <c r="X78" s="131">
        <v>43</v>
      </c>
      <c r="Y78" s="131">
        <v>100</v>
      </c>
      <c r="Z78" s="131">
        <v>1408</v>
      </c>
      <c r="AA78" s="131">
        <v>136</v>
      </c>
      <c r="AB78" s="131">
        <v>584</v>
      </c>
      <c r="AC78" s="131">
        <v>730</v>
      </c>
      <c r="AD78" s="131">
        <v>884</v>
      </c>
      <c r="AE78" s="131">
        <v>466</v>
      </c>
      <c r="AF78" s="131">
        <v>227</v>
      </c>
      <c r="AG78" s="131">
        <v>2153</v>
      </c>
      <c r="AH78" s="131">
        <v>95</v>
      </c>
      <c r="AI78" s="131">
        <v>1001</v>
      </c>
      <c r="AJ78" s="131">
        <v>797</v>
      </c>
      <c r="AK78" s="131">
        <v>1833</v>
      </c>
      <c r="AL78" s="131">
        <v>5017</v>
      </c>
      <c r="AM78" s="131">
        <v>1934</v>
      </c>
      <c r="AN78" s="131">
        <v>153</v>
      </c>
      <c r="AO78" s="131">
        <v>7068</v>
      </c>
      <c r="AP78" s="131">
        <v>5441</v>
      </c>
      <c r="AQ78" s="131">
        <v>1</v>
      </c>
      <c r="AR78" s="131">
        <v>0</v>
      </c>
      <c r="AS78" s="131">
        <v>583</v>
      </c>
      <c r="AT78" s="131">
        <v>1043</v>
      </c>
      <c r="AU78" s="131">
        <v>2157</v>
      </c>
    </row>
    <row r="79" spans="1:47">
      <c r="A79" s="130" t="s">
        <v>1506</v>
      </c>
      <c r="B79" s="131">
        <v>2701</v>
      </c>
      <c r="C79" s="131">
        <v>1395</v>
      </c>
      <c r="D79" s="131">
        <v>1198</v>
      </c>
      <c r="E79" s="131">
        <v>1503</v>
      </c>
      <c r="F79" s="131">
        <v>824</v>
      </c>
      <c r="G79" s="131">
        <v>1160</v>
      </c>
      <c r="H79" s="131">
        <v>332</v>
      </c>
      <c r="I79" s="131">
        <v>385</v>
      </c>
      <c r="J79" s="131">
        <v>2316</v>
      </c>
      <c r="K79" s="131">
        <v>385</v>
      </c>
      <c r="L79" s="131">
        <v>160</v>
      </c>
      <c r="M79" s="131">
        <v>258</v>
      </c>
      <c r="N79" s="131">
        <v>252</v>
      </c>
      <c r="O79" s="131">
        <v>0</v>
      </c>
      <c r="P79" s="131">
        <v>193</v>
      </c>
      <c r="Q79" s="131">
        <v>283</v>
      </c>
      <c r="R79" s="131">
        <v>663</v>
      </c>
      <c r="S79" s="131">
        <v>1153</v>
      </c>
      <c r="T79" s="131">
        <v>153</v>
      </c>
      <c r="U79" s="131">
        <v>254</v>
      </c>
      <c r="V79" s="131">
        <v>1761</v>
      </c>
      <c r="W79" s="131">
        <v>150</v>
      </c>
      <c r="X79" s="131">
        <v>22</v>
      </c>
      <c r="Y79" s="131">
        <v>16</v>
      </c>
      <c r="Z79" s="131">
        <v>418</v>
      </c>
      <c r="AA79" s="131">
        <v>26</v>
      </c>
      <c r="AB79" s="131">
        <v>128</v>
      </c>
      <c r="AC79" s="131">
        <v>232</v>
      </c>
      <c r="AD79" s="131">
        <v>459</v>
      </c>
      <c r="AE79" s="131">
        <v>106</v>
      </c>
      <c r="AF79" s="131">
        <v>57</v>
      </c>
      <c r="AG79" s="131">
        <v>576</v>
      </c>
      <c r="AH79" s="131">
        <v>12</v>
      </c>
      <c r="AI79" s="131">
        <v>259</v>
      </c>
      <c r="AJ79" s="131">
        <v>214</v>
      </c>
      <c r="AK79" s="131">
        <v>557</v>
      </c>
      <c r="AL79" s="131">
        <v>929</v>
      </c>
      <c r="AM79" s="131">
        <v>1021</v>
      </c>
      <c r="AN79" s="131">
        <v>79</v>
      </c>
      <c r="AO79" s="131">
        <v>2096</v>
      </c>
      <c r="AP79" s="131">
        <v>1749</v>
      </c>
      <c r="AQ79" s="131">
        <v>0</v>
      </c>
      <c r="AR79" s="131">
        <v>0</v>
      </c>
      <c r="AS79" s="131">
        <v>141</v>
      </c>
      <c r="AT79" s="131">
        <v>206</v>
      </c>
      <c r="AU79" s="131">
        <v>605</v>
      </c>
    </row>
    <row r="80" spans="1:47">
      <c r="A80" s="130" t="s">
        <v>1507</v>
      </c>
      <c r="B80" s="131">
        <v>3942</v>
      </c>
      <c r="C80" s="131">
        <v>1961</v>
      </c>
      <c r="D80" s="131">
        <v>1743</v>
      </c>
      <c r="E80" s="131">
        <v>2199</v>
      </c>
      <c r="F80" s="131">
        <v>1113</v>
      </c>
      <c r="G80" s="131">
        <v>1753</v>
      </c>
      <c r="H80" s="131">
        <v>502</v>
      </c>
      <c r="I80" s="131">
        <v>574</v>
      </c>
      <c r="J80" s="131">
        <v>3391</v>
      </c>
      <c r="K80" s="131">
        <v>551</v>
      </c>
      <c r="L80" s="131">
        <v>245</v>
      </c>
      <c r="M80" s="131">
        <v>423</v>
      </c>
      <c r="N80" s="131">
        <v>323</v>
      </c>
      <c r="O80" s="131">
        <v>0</v>
      </c>
      <c r="P80" s="131">
        <v>323</v>
      </c>
      <c r="Q80" s="131">
        <v>427</v>
      </c>
      <c r="R80" s="131">
        <v>953</v>
      </c>
      <c r="S80" s="131">
        <v>1591</v>
      </c>
      <c r="T80" s="131">
        <v>231</v>
      </c>
      <c r="U80" s="131">
        <v>414</v>
      </c>
      <c r="V80" s="131">
        <v>2480</v>
      </c>
      <c r="W80" s="131">
        <v>291</v>
      </c>
      <c r="X80" s="131">
        <v>27</v>
      </c>
      <c r="Y80" s="131">
        <v>42</v>
      </c>
      <c r="Z80" s="131">
        <v>576</v>
      </c>
      <c r="AA80" s="131">
        <v>40</v>
      </c>
      <c r="AB80" s="131">
        <v>242</v>
      </c>
      <c r="AC80" s="131">
        <v>243</v>
      </c>
      <c r="AD80" s="131">
        <v>513</v>
      </c>
      <c r="AE80" s="131">
        <v>198</v>
      </c>
      <c r="AF80" s="131">
        <v>111</v>
      </c>
      <c r="AG80" s="131">
        <v>865</v>
      </c>
      <c r="AH80" s="131">
        <v>37</v>
      </c>
      <c r="AI80" s="131">
        <v>364</v>
      </c>
      <c r="AJ80" s="131">
        <v>368</v>
      </c>
      <c r="AK80" s="131">
        <v>591</v>
      </c>
      <c r="AL80" s="131">
        <v>2101</v>
      </c>
      <c r="AM80" s="131">
        <v>1023</v>
      </c>
      <c r="AN80" s="131">
        <v>78</v>
      </c>
      <c r="AO80" s="131">
        <v>3025</v>
      </c>
      <c r="AP80" s="131">
        <v>2455</v>
      </c>
      <c r="AQ80" s="131">
        <v>1</v>
      </c>
      <c r="AR80" s="131">
        <v>0</v>
      </c>
      <c r="AS80" s="131">
        <v>238</v>
      </c>
      <c r="AT80" s="131">
        <v>331</v>
      </c>
      <c r="AU80" s="131">
        <v>917</v>
      </c>
    </row>
    <row r="81" spans="1:47">
      <c r="A81" s="130" t="s">
        <v>1508</v>
      </c>
      <c r="B81" s="131">
        <v>23754</v>
      </c>
      <c r="C81" s="131">
        <v>13092</v>
      </c>
      <c r="D81" s="131">
        <v>12054</v>
      </c>
      <c r="E81" s="131">
        <v>11700</v>
      </c>
      <c r="F81" s="131">
        <v>7283</v>
      </c>
      <c r="G81" s="131">
        <v>10751</v>
      </c>
      <c r="H81" s="131">
        <v>2684</v>
      </c>
      <c r="I81" s="131">
        <v>3036</v>
      </c>
      <c r="J81" s="131">
        <v>19151</v>
      </c>
      <c r="K81" s="131">
        <v>4603</v>
      </c>
      <c r="L81" s="131">
        <v>2293</v>
      </c>
      <c r="M81" s="131">
        <v>4191</v>
      </c>
      <c r="N81" s="131">
        <v>1629</v>
      </c>
      <c r="O81" s="131">
        <v>6945</v>
      </c>
      <c r="P81" s="131">
        <v>3250</v>
      </c>
      <c r="Q81" s="131">
        <v>2645</v>
      </c>
      <c r="R81" s="131">
        <v>5815</v>
      </c>
      <c r="S81" s="131">
        <v>8572</v>
      </c>
      <c r="T81" s="131">
        <v>1008</v>
      </c>
      <c r="U81" s="131">
        <v>2451</v>
      </c>
      <c r="V81" s="131">
        <v>13809</v>
      </c>
      <c r="W81" s="131">
        <v>457</v>
      </c>
      <c r="X81" s="131">
        <v>120</v>
      </c>
      <c r="Y81" s="131">
        <v>239</v>
      </c>
      <c r="Z81" s="131">
        <v>3285</v>
      </c>
      <c r="AA81" s="131">
        <v>401</v>
      </c>
      <c r="AB81" s="131">
        <v>1990</v>
      </c>
      <c r="AC81" s="131">
        <v>1846</v>
      </c>
      <c r="AD81" s="131">
        <v>1967</v>
      </c>
      <c r="AE81" s="131">
        <v>1071</v>
      </c>
      <c r="AF81" s="131">
        <v>733</v>
      </c>
      <c r="AG81" s="131">
        <v>5296</v>
      </c>
      <c r="AH81" s="131">
        <v>286</v>
      </c>
      <c r="AI81" s="131">
        <v>2585</v>
      </c>
      <c r="AJ81" s="131">
        <v>3328</v>
      </c>
      <c r="AK81" s="131">
        <v>5360</v>
      </c>
      <c r="AL81" s="131">
        <v>12456</v>
      </c>
      <c r="AM81" s="131">
        <v>4894</v>
      </c>
      <c r="AN81" s="131">
        <v>358</v>
      </c>
      <c r="AO81" s="131">
        <v>17946</v>
      </c>
      <c r="AP81" s="131">
        <v>13222</v>
      </c>
      <c r="AQ81" s="131">
        <v>3</v>
      </c>
      <c r="AR81" s="131">
        <v>0</v>
      </c>
      <c r="AS81" s="131">
        <v>1291</v>
      </c>
      <c r="AT81" s="131">
        <v>3430</v>
      </c>
      <c r="AU81" s="131">
        <v>5808</v>
      </c>
    </row>
    <row r="82" spans="1:47">
      <c r="A82" s="130" t="s">
        <v>1509</v>
      </c>
      <c r="B82" s="131">
        <v>4408</v>
      </c>
      <c r="C82" s="131">
        <v>2189</v>
      </c>
      <c r="D82" s="131">
        <v>1909</v>
      </c>
      <c r="E82" s="131">
        <v>2499</v>
      </c>
      <c r="F82" s="131">
        <v>1247</v>
      </c>
      <c r="G82" s="131">
        <v>1909</v>
      </c>
      <c r="H82" s="131">
        <v>544</v>
      </c>
      <c r="I82" s="131">
        <v>708</v>
      </c>
      <c r="J82" s="131">
        <v>3722</v>
      </c>
      <c r="K82" s="131">
        <v>686</v>
      </c>
      <c r="L82" s="131">
        <v>288</v>
      </c>
      <c r="M82" s="131">
        <v>430</v>
      </c>
      <c r="N82" s="131">
        <v>353</v>
      </c>
      <c r="O82" s="131">
        <v>316</v>
      </c>
      <c r="P82" s="131">
        <v>468</v>
      </c>
      <c r="Q82" s="131">
        <v>546</v>
      </c>
      <c r="R82" s="131">
        <v>1129</v>
      </c>
      <c r="S82" s="131">
        <v>1713</v>
      </c>
      <c r="T82" s="131">
        <v>184</v>
      </c>
      <c r="U82" s="131">
        <v>367</v>
      </c>
      <c r="V82" s="131">
        <v>2601</v>
      </c>
      <c r="W82" s="131">
        <v>203</v>
      </c>
      <c r="X82" s="131">
        <v>27</v>
      </c>
      <c r="Y82" s="131">
        <v>43</v>
      </c>
      <c r="Z82" s="131">
        <v>635</v>
      </c>
      <c r="AA82" s="131">
        <v>55</v>
      </c>
      <c r="AB82" s="131">
        <v>314</v>
      </c>
      <c r="AC82" s="131">
        <v>378</v>
      </c>
      <c r="AD82" s="131">
        <v>329</v>
      </c>
      <c r="AE82" s="131">
        <v>212</v>
      </c>
      <c r="AF82" s="131">
        <v>125</v>
      </c>
      <c r="AG82" s="131">
        <v>1111</v>
      </c>
      <c r="AH82" s="131">
        <v>72</v>
      </c>
      <c r="AI82" s="131">
        <v>531</v>
      </c>
      <c r="AJ82" s="131">
        <v>367</v>
      </c>
      <c r="AK82" s="131">
        <v>1151</v>
      </c>
      <c r="AL82" s="131">
        <v>1962</v>
      </c>
      <c r="AM82" s="131">
        <v>1059</v>
      </c>
      <c r="AN82" s="131">
        <v>100</v>
      </c>
      <c r="AO82" s="131">
        <v>3500</v>
      </c>
      <c r="AP82" s="131">
        <v>2946</v>
      </c>
      <c r="AQ82" s="131">
        <v>0</v>
      </c>
      <c r="AR82" s="131">
        <v>1</v>
      </c>
      <c r="AS82" s="131">
        <v>241</v>
      </c>
      <c r="AT82" s="131">
        <v>312</v>
      </c>
      <c r="AU82" s="131">
        <v>908</v>
      </c>
    </row>
    <row r="83" spans="1:47">
      <c r="A83" s="130" t="s">
        <v>1510</v>
      </c>
      <c r="B83" s="131">
        <v>5138</v>
      </c>
      <c r="C83" s="131">
        <v>2634</v>
      </c>
      <c r="D83" s="131">
        <v>2263</v>
      </c>
      <c r="E83" s="131">
        <v>2875</v>
      </c>
      <c r="F83" s="131">
        <v>1562</v>
      </c>
      <c r="G83" s="131">
        <v>2287</v>
      </c>
      <c r="H83" s="131">
        <v>654</v>
      </c>
      <c r="I83" s="131">
        <v>635</v>
      </c>
      <c r="J83" s="131">
        <v>4266</v>
      </c>
      <c r="K83" s="131">
        <v>872</v>
      </c>
      <c r="L83" s="131">
        <v>414</v>
      </c>
      <c r="M83" s="131">
        <v>602</v>
      </c>
      <c r="N83" s="131">
        <v>429</v>
      </c>
      <c r="O83" s="131">
        <v>0</v>
      </c>
      <c r="P83" s="131">
        <v>386</v>
      </c>
      <c r="Q83" s="131">
        <v>546</v>
      </c>
      <c r="R83" s="131">
        <v>1321</v>
      </c>
      <c r="S83" s="131">
        <v>2118</v>
      </c>
      <c r="T83" s="131">
        <v>262</v>
      </c>
      <c r="U83" s="131">
        <v>500</v>
      </c>
      <c r="V83" s="131">
        <v>3259</v>
      </c>
      <c r="W83" s="131">
        <v>249</v>
      </c>
      <c r="X83" s="131">
        <v>23</v>
      </c>
      <c r="Y83" s="131">
        <v>38</v>
      </c>
      <c r="Z83" s="131">
        <v>750</v>
      </c>
      <c r="AA83" s="131">
        <v>44</v>
      </c>
      <c r="AB83" s="131">
        <v>364</v>
      </c>
      <c r="AC83" s="131">
        <v>311</v>
      </c>
      <c r="AD83" s="131">
        <v>475</v>
      </c>
      <c r="AE83" s="131">
        <v>228</v>
      </c>
      <c r="AF83" s="131">
        <v>148</v>
      </c>
      <c r="AG83" s="131">
        <v>1207</v>
      </c>
      <c r="AH83" s="131">
        <v>24</v>
      </c>
      <c r="AI83" s="131">
        <v>596</v>
      </c>
      <c r="AJ83" s="131">
        <v>668</v>
      </c>
      <c r="AK83" s="131">
        <v>895</v>
      </c>
      <c r="AL83" s="131">
        <v>3154</v>
      </c>
      <c r="AM83" s="131">
        <v>859</v>
      </c>
      <c r="AN83" s="131">
        <v>95</v>
      </c>
      <c r="AO83" s="131">
        <v>3938</v>
      </c>
      <c r="AP83" s="131">
        <v>3146</v>
      </c>
      <c r="AQ83" s="131">
        <v>3</v>
      </c>
      <c r="AR83" s="131">
        <v>2</v>
      </c>
      <c r="AS83" s="131">
        <v>314</v>
      </c>
      <c r="AT83" s="131">
        <v>473</v>
      </c>
      <c r="AU83" s="131">
        <v>1200</v>
      </c>
    </row>
    <row r="84" spans="1:47">
      <c r="A84" s="130" t="s">
        <v>1511</v>
      </c>
      <c r="B84" s="131">
        <v>5732</v>
      </c>
      <c r="C84" s="131">
        <v>3342</v>
      </c>
      <c r="D84" s="131">
        <v>2977</v>
      </c>
      <c r="E84" s="131">
        <v>2755</v>
      </c>
      <c r="F84" s="131">
        <v>1677</v>
      </c>
      <c r="G84" s="131">
        <v>2716</v>
      </c>
      <c r="H84" s="131">
        <v>640</v>
      </c>
      <c r="I84" s="131">
        <v>699</v>
      </c>
      <c r="J84" s="131">
        <v>4674</v>
      </c>
      <c r="K84" s="131">
        <v>1058</v>
      </c>
      <c r="L84" s="131">
        <v>435</v>
      </c>
      <c r="M84" s="131">
        <v>1175</v>
      </c>
      <c r="N84" s="131">
        <v>435</v>
      </c>
      <c r="O84" s="131">
        <v>1075</v>
      </c>
      <c r="P84" s="131">
        <v>527</v>
      </c>
      <c r="Q84" s="131">
        <v>577</v>
      </c>
      <c r="R84" s="131">
        <v>1457</v>
      </c>
      <c r="S84" s="131">
        <v>2162</v>
      </c>
      <c r="T84" s="131">
        <v>324</v>
      </c>
      <c r="U84" s="131">
        <v>682</v>
      </c>
      <c r="V84" s="131">
        <v>3581</v>
      </c>
      <c r="W84" s="131">
        <v>182</v>
      </c>
      <c r="X84" s="131">
        <v>33</v>
      </c>
      <c r="Y84" s="131">
        <v>46</v>
      </c>
      <c r="Z84" s="131">
        <v>728</v>
      </c>
      <c r="AA84" s="131">
        <v>75</v>
      </c>
      <c r="AB84" s="131">
        <v>424</v>
      </c>
      <c r="AC84" s="131">
        <v>422</v>
      </c>
      <c r="AD84" s="131">
        <v>807</v>
      </c>
      <c r="AE84" s="131">
        <v>239</v>
      </c>
      <c r="AF84" s="131">
        <v>122</v>
      </c>
      <c r="AG84" s="131">
        <v>1109</v>
      </c>
      <c r="AH84" s="131">
        <v>43</v>
      </c>
      <c r="AI84" s="131">
        <v>584</v>
      </c>
      <c r="AJ84" s="131">
        <v>892</v>
      </c>
      <c r="AK84" s="131">
        <v>934</v>
      </c>
      <c r="AL84" s="131">
        <v>3846</v>
      </c>
      <c r="AM84" s="131">
        <v>662</v>
      </c>
      <c r="AN84" s="131">
        <v>189</v>
      </c>
      <c r="AO84" s="131">
        <v>4454</v>
      </c>
      <c r="AP84" s="131">
        <v>3190</v>
      </c>
      <c r="AQ84" s="131">
        <v>0</v>
      </c>
      <c r="AR84" s="131">
        <v>0</v>
      </c>
      <c r="AS84" s="131">
        <v>288</v>
      </c>
      <c r="AT84" s="131">
        <v>976</v>
      </c>
      <c r="AU84" s="131">
        <v>1278</v>
      </c>
    </row>
    <row r="85" spans="1:47">
      <c r="A85" s="130" t="s">
        <v>1512</v>
      </c>
      <c r="B85" s="131">
        <v>6865</v>
      </c>
      <c r="C85" s="131">
        <v>3509</v>
      </c>
      <c r="D85" s="131">
        <v>3283</v>
      </c>
      <c r="E85" s="131">
        <v>3582</v>
      </c>
      <c r="F85" s="131">
        <v>2002</v>
      </c>
      <c r="G85" s="131">
        <v>3242</v>
      </c>
      <c r="H85" s="131">
        <v>799</v>
      </c>
      <c r="I85" s="131">
        <v>822</v>
      </c>
      <c r="J85" s="131">
        <v>5761</v>
      </c>
      <c r="K85" s="131">
        <v>1104</v>
      </c>
      <c r="L85" s="131">
        <v>475</v>
      </c>
      <c r="M85" s="131">
        <v>752</v>
      </c>
      <c r="N85" s="131">
        <v>571</v>
      </c>
      <c r="O85" s="131">
        <v>1265</v>
      </c>
      <c r="P85" s="131">
        <v>813</v>
      </c>
      <c r="Q85" s="131">
        <v>837</v>
      </c>
      <c r="R85" s="131">
        <v>1685</v>
      </c>
      <c r="S85" s="131">
        <v>2349</v>
      </c>
      <c r="T85" s="131">
        <v>367</v>
      </c>
      <c r="U85" s="131">
        <v>813</v>
      </c>
      <c r="V85" s="131">
        <v>4023</v>
      </c>
      <c r="W85" s="131">
        <v>169</v>
      </c>
      <c r="X85" s="131">
        <v>49</v>
      </c>
      <c r="Y85" s="131">
        <v>67</v>
      </c>
      <c r="Z85" s="131">
        <v>785</v>
      </c>
      <c r="AA85" s="131">
        <v>98</v>
      </c>
      <c r="AB85" s="131">
        <v>456</v>
      </c>
      <c r="AC85" s="131">
        <v>464</v>
      </c>
      <c r="AD85" s="131">
        <v>1234</v>
      </c>
      <c r="AE85" s="131">
        <v>245</v>
      </c>
      <c r="AF85" s="131">
        <v>140</v>
      </c>
      <c r="AG85" s="131">
        <v>1255</v>
      </c>
      <c r="AH85" s="131">
        <v>78</v>
      </c>
      <c r="AI85" s="131">
        <v>792</v>
      </c>
      <c r="AJ85" s="131">
        <v>978</v>
      </c>
      <c r="AK85" s="131">
        <v>1046</v>
      </c>
      <c r="AL85" s="131">
        <v>4267</v>
      </c>
      <c r="AM85" s="131">
        <v>1167</v>
      </c>
      <c r="AN85" s="131">
        <v>148</v>
      </c>
      <c r="AO85" s="131">
        <v>5343</v>
      </c>
      <c r="AP85" s="131">
        <v>4434</v>
      </c>
      <c r="AQ85" s="131">
        <v>5</v>
      </c>
      <c r="AR85" s="131">
        <v>0</v>
      </c>
      <c r="AS85" s="131">
        <v>309</v>
      </c>
      <c r="AT85" s="131">
        <v>595</v>
      </c>
      <c r="AU85" s="131">
        <v>1522</v>
      </c>
    </row>
    <row r="86" spans="1:47">
      <c r="A86" s="130" t="s">
        <v>1513</v>
      </c>
      <c r="B86" s="131">
        <v>16138</v>
      </c>
      <c r="C86" s="131">
        <v>8704</v>
      </c>
      <c r="D86" s="131">
        <v>7714</v>
      </c>
      <c r="E86" s="131">
        <v>8424</v>
      </c>
      <c r="F86" s="131">
        <v>4423</v>
      </c>
      <c r="G86" s="131">
        <v>7564</v>
      </c>
      <c r="H86" s="131">
        <v>1949</v>
      </c>
      <c r="I86" s="131">
        <v>2202</v>
      </c>
      <c r="J86" s="131">
        <v>13212</v>
      </c>
      <c r="K86" s="131">
        <v>2926</v>
      </c>
      <c r="L86" s="131">
        <v>1246</v>
      </c>
      <c r="M86" s="131">
        <v>1978</v>
      </c>
      <c r="N86" s="131">
        <v>1390</v>
      </c>
      <c r="O86" s="131">
        <v>2267</v>
      </c>
      <c r="P86" s="131">
        <v>1840</v>
      </c>
      <c r="Q86" s="131">
        <v>2012</v>
      </c>
      <c r="R86" s="131">
        <v>3817</v>
      </c>
      <c r="S86" s="131">
        <v>5631</v>
      </c>
      <c r="T86" s="131">
        <v>915</v>
      </c>
      <c r="U86" s="131">
        <v>1915</v>
      </c>
      <c r="V86" s="131">
        <v>9576</v>
      </c>
      <c r="W86" s="131">
        <v>589</v>
      </c>
      <c r="X86" s="131">
        <v>98</v>
      </c>
      <c r="Y86" s="131">
        <v>197</v>
      </c>
      <c r="Z86" s="131">
        <v>2352</v>
      </c>
      <c r="AA86" s="131">
        <v>283</v>
      </c>
      <c r="AB86" s="131">
        <v>1089</v>
      </c>
      <c r="AC86" s="131">
        <v>1105</v>
      </c>
      <c r="AD86" s="131">
        <v>1710</v>
      </c>
      <c r="AE86" s="131">
        <v>696</v>
      </c>
      <c r="AF86" s="131">
        <v>491</v>
      </c>
      <c r="AG86" s="131">
        <v>3167</v>
      </c>
      <c r="AH86" s="131">
        <v>210</v>
      </c>
      <c r="AI86" s="131">
        <v>2074</v>
      </c>
      <c r="AJ86" s="131">
        <v>1977</v>
      </c>
      <c r="AK86" s="131">
        <v>2428</v>
      </c>
      <c r="AL86" s="131">
        <v>9041</v>
      </c>
      <c r="AM86" s="131">
        <v>3618</v>
      </c>
      <c r="AN86" s="131">
        <v>603</v>
      </c>
      <c r="AO86" s="131">
        <v>12329</v>
      </c>
      <c r="AP86" s="131">
        <v>9874</v>
      </c>
      <c r="AQ86" s="131">
        <v>4</v>
      </c>
      <c r="AR86" s="131">
        <v>2</v>
      </c>
      <c r="AS86" s="131">
        <v>863</v>
      </c>
      <c r="AT86" s="131">
        <v>1586</v>
      </c>
      <c r="AU86" s="131">
        <v>3809</v>
      </c>
    </row>
    <row r="87" spans="1:47">
      <c r="A87" s="130" t="s">
        <v>1514</v>
      </c>
      <c r="B87" s="131">
        <v>7251</v>
      </c>
      <c r="C87" s="131">
        <v>3912</v>
      </c>
      <c r="D87" s="131">
        <v>3499</v>
      </c>
      <c r="E87" s="131">
        <v>3752</v>
      </c>
      <c r="F87" s="131">
        <v>1967</v>
      </c>
      <c r="G87" s="131">
        <v>3406</v>
      </c>
      <c r="H87" s="131">
        <v>853</v>
      </c>
      <c r="I87" s="131">
        <v>1025</v>
      </c>
      <c r="J87" s="131">
        <v>6029</v>
      </c>
      <c r="K87" s="131">
        <v>1222</v>
      </c>
      <c r="L87" s="131">
        <v>514</v>
      </c>
      <c r="M87" s="131">
        <v>782</v>
      </c>
      <c r="N87" s="131">
        <v>596</v>
      </c>
      <c r="O87" s="131">
        <v>637</v>
      </c>
      <c r="P87" s="131">
        <v>1038</v>
      </c>
      <c r="Q87" s="131">
        <v>951</v>
      </c>
      <c r="R87" s="131">
        <v>1749</v>
      </c>
      <c r="S87" s="131">
        <v>2256</v>
      </c>
      <c r="T87" s="131">
        <v>325</v>
      </c>
      <c r="U87" s="131">
        <v>929</v>
      </c>
      <c r="V87" s="131">
        <v>4082</v>
      </c>
      <c r="W87" s="131">
        <v>228</v>
      </c>
      <c r="X87" s="131">
        <v>58</v>
      </c>
      <c r="Y87" s="131">
        <v>94</v>
      </c>
      <c r="Z87" s="131">
        <v>954</v>
      </c>
      <c r="AA87" s="131">
        <v>147</v>
      </c>
      <c r="AB87" s="131">
        <v>497</v>
      </c>
      <c r="AC87" s="131">
        <v>515</v>
      </c>
      <c r="AD87" s="131">
        <v>852</v>
      </c>
      <c r="AE87" s="131">
        <v>308</v>
      </c>
      <c r="AF87" s="131">
        <v>184</v>
      </c>
      <c r="AG87" s="131">
        <v>1309</v>
      </c>
      <c r="AH87" s="131">
        <v>169</v>
      </c>
      <c r="AI87" s="131">
        <v>1060</v>
      </c>
      <c r="AJ87" s="131">
        <v>822</v>
      </c>
      <c r="AK87" s="131">
        <v>1147</v>
      </c>
      <c r="AL87" s="131">
        <v>4869</v>
      </c>
      <c r="AM87" s="131">
        <v>783</v>
      </c>
      <c r="AN87" s="131">
        <v>178</v>
      </c>
      <c r="AO87" s="131">
        <v>5417</v>
      </c>
      <c r="AP87" s="131">
        <v>4458</v>
      </c>
      <c r="AQ87" s="131">
        <v>2</v>
      </c>
      <c r="AR87" s="131">
        <v>0</v>
      </c>
      <c r="AS87" s="131">
        <v>327</v>
      </c>
      <c r="AT87" s="131">
        <v>630</v>
      </c>
      <c r="AU87" s="131">
        <v>1834</v>
      </c>
    </row>
    <row r="88" spans="1:47">
      <c r="A88" s="130" t="s">
        <v>1515</v>
      </c>
      <c r="B88" s="131">
        <v>5284</v>
      </c>
      <c r="C88" s="131">
        <v>2608</v>
      </c>
      <c r="D88" s="131">
        <v>2478</v>
      </c>
      <c r="E88" s="131">
        <v>2806</v>
      </c>
      <c r="F88" s="131">
        <v>1397</v>
      </c>
      <c r="G88" s="131">
        <v>2373</v>
      </c>
      <c r="H88" s="131">
        <v>691</v>
      </c>
      <c r="I88" s="131">
        <v>823</v>
      </c>
      <c r="J88" s="131">
        <v>4484</v>
      </c>
      <c r="K88" s="131">
        <v>800</v>
      </c>
      <c r="L88" s="131">
        <v>336</v>
      </c>
      <c r="M88" s="131">
        <v>588</v>
      </c>
      <c r="N88" s="131">
        <v>448</v>
      </c>
      <c r="O88" s="131">
        <v>174</v>
      </c>
      <c r="P88" s="131">
        <v>513</v>
      </c>
      <c r="Q88" s="131">
        <v>598</v>
      </c>
      <c r="R88" s="131">
        <v>1263</v>
      </c>
      <c r="S88" s="131">
        <v>2104</v>
      </c>
      <c r="T88" s="131">
        <v>290</v>
      </c>
      <c r="U88" s="131">
        <v>514</v>
      </c>
      <c r="V88" s="131">
        <v>3242</v>
      </c>
      <c r="W88" s="131">
        <v>359</v>
      </c>
      <c r="X88" s="131">
        <v>38</v>
      </c>
      <c r="Y88" s="131">
        <v>58</v>
      </c>
      <c r="Z88" s="131">
        <v>729</v>
      </c>
      <c r="AA88" s="131">
        <v>94</v>
      </c>
      <c r="AB88" s="131">
        <v>336</v>
      </c>
      <c r="AC88" s="131">
        <v>353</v>
      </c>
      <c r="AD88" s="131">
        <v>715</v>
      </c>
      <c r="AE88" s="131">
        <v>211</v>
      </c>
      <c r="AF88" s="131">
        <v>155</v>
      </c>
      <c r="AG88" s="131">
        <v>1058</v>
      </c>
      <c r="AH88" s="131">
        <v>80</v>
      </c>
      <c r="AI88" s="131">
        <v>538</v>
      </c>
      <c r="AJ88" s="131">
        <v>510</v>
      </c>
      <c r="AK88" s="131">
        <v>1097</v>
      </c>
      <c r="AL88" s="131">
        <v>3097</v>
      </c>
      <c r="AM88" s="131">
        <v>737</v>
      </c>
      <c r="AN88" s="131">
        <v>139</v>
      </c>
      <c r="AO88" s="131">
        <v>4095</v>
      </c>
      <c r="AP88" s="131">
        <v>3328</v>
      </c>
      <c r="AQ88" s="131">
        <v>4</v>
      </c>
      <c r="AR88" s="131">
        <v>1</v>
      </c>
      <c r="AS88" s="131">
        <v>285</v>
      </c>
      <c r="AT88" s="131">
        <v>477</v>
      </c>
      <c r="AU88" s="131">
        <v>1189</v>
      </c>
    </row>
    <row r="89" spans="1:47">
      <c r="A89" s="130" t="s">
        <v>1516</v>
      </c>
      <c r="B89" s="131">
        <v>4826</v>
      </c>
      <c r="C89" s="131">
        <v>2453</v>
      </c>
      <c r="D89" s="131">
        <v>2128</v>
      </c>
      <c r="E89" s="131">
        <v>2698</v>
      </c>
      <c r="F89" s="131">
        <v>1299</v>
      </c>
      <c r="G89" s="131">
        <v>2200</v>
      </c>
      <c r="H89" s="131">
        <v>618</v>
      </c>
      <c r="I89" s="131">
        <v>709</v>
      </c>
      <c r="J89" s="131">
        <v>4169</v>
      </c>
      <c r="K89" s="131">
        <v>657</v>
      </c>
      <c r="L89" s="131">
        <v>221</v>
      </c>
      <c r="M89" s="131">
        <v>413</v>
      </c>
      <c r="N89" s="131">
        <v>426</v>
      </c>
      <c r="O89" s="131">
        <v>284</v>
      </c>
      <c r="P89" s="131">
        <v>489</v>
      </c>
      <c r="Q89" s="131">
        <v>665</v>
      </c>
      <c r="R89" s="131">
        <v>1193</v>
      </c>
      <c r="S89" s="131">
        <v>1804</v>
      </c>
      <c r="T89" s="131">
        <v>223</v>
      </c>
      <c r="U89" s="131">
        <v>450</v>
      </c>
      <c r="V89" s="131">
        <v>2787</v>
      </c>
      <c r="W89" s="131">
        <v>217</v>
      </c>
      <c r="X89" s="131">
        <v>28</v>
      </c>
      <c r="Y89" s="131">
        <v>51</v>
      </c>
      <c r="Z89" s="131">
        <v>755</v>
      </c>
      <c r="AA89" s="131">
        <v>69</v>
      </c>
      <c r="AB89" s="131">
        <v>318</v>
      </c>
      <c r="AC89" s="131">
        <v>373</v>
      </c>
      <c r="AD89" s="131">
        <v>492</v>
      </c>
      <c r="AE89" s="131">
        <v>175</v>
      </c>
      <c r="AF89" s="131">
        <v>129</v>
      </c>
      <c r="AG89" s="131">
        <v>995</v>
      </c>
      <c r="AH89" s="131">
        <v>68</v>
      </c>
      <c r="AI89" s="131">
        <v>538</v>
      </c>
      <c r="AJ89" s="131">
        <v>586</v>
      </c>
      <c r="AK89" s="131">
        <v>874</v>
      </c>
      <c r="AL89" s="131">
        <v>2857</v>
      </c>
      <c r="AM89" s="131">
        <v>703</v>
      </c>
      <c r="AN89" s="131">
        <v>153</v>
      </c>
      <c r="AO89" s="131">
        <v>3735</v>
      </c>
      <c r="AP89" s="131">
        <v>3248</v>
      </c>
      <c r="AQ89" s="131">
        <v>1</v>
      </c>
      <c r="AR89" s="131">
        <v>0</v>
      </c>
      <c r="AS89" s="131">
        <v>172</v>
      </c>
      <c r="AT89" s="131">
        <v>314</v>
      </c>
      <c r="AU89" s="131">
        <v>1091</v>
      </c>
    </row>
    <row r="90" spans="1:47">
      <c r="A90" s="130" t="s">
        <v>1517</v>
      </c>
      <c r="B90" s="131">
        <v>4060</v>
      </c>
      <c r="C90" s="131">
        <v>2190</v>
      </c>
      <c r="D90" s="131">
        <v>1859</v>
      </c>
      <c r="E90" s="131">
        <v>2201</v>
      </c>
      <c r="F90" s="131">
        <v>1184</v>
      </c>
      <c r="G90" s="131">
        <v>1823</v>
      </c>
      <c r="H90" s="131">
        <v>470</v>
      </c>
      <c r="I90" s="131">
        <v>583</v>
      </c>
      <c r="J90" s="131">
        <v>3313</v>
      </c>
      <c r="K90" s="131">
        <v>747</v>
      </c>
      <c r="L90" s="131">
        <v>348</v>
      </c>
      <c r="M90" s="131">
        <v>424</v>
      </c>
      <c r="N90" s="131">
        <v>361</v>
      </c>
      <c r="O90" s="131">
        <v>0</v>
      </c>
      <c r="P90" s="131">
        <v>342</v>
      </c>
      <c r="Q90" s="131">
        <v>397</v>
      </c>
      <c r="R90" s="131">
        <v>1061</v>
      </c>
      <c r="S90" s="131">
        <v>1505</v>
      </c>
      <c r="T90" s="131">
        <v>255</v>
      </c>
      <c r="U90" s="131">
        <v>493</v>
      </c>
      <c r="V90" s="131">
        <v>2555</v>
      </c>
      <c r="W90" s="131">
        <v>203</v>
      </c>
      <c r="X90" s="131">
        <v>20</v>
      </c>
      <c r="Y90" s="131">
        <v>42</v>
      </c>
      <c r="Z90" s="131">
        <v>595</v>
      </c>
      <c r="AA90" s="131">
        <v>45</v>
      </c>
      <c r="AB90" s="131">
        <v>239</v>
      </c>
      <c r="AC90" s="131">
        <v>254</v>
      </c>
      <c r="AD90" s="131">
        <v>544</v>
      </c>
      <c r="AE90" s="131">
        <v>161</v>
      </c>
      <c r="AF90" s="131">
        <v>138</v>
      </c>
      <c r="AG90" s="131">
        <v>740</v>
      </c>
      <c r="AH90" s="131">
        <v>47</v>
      </c>
      <c r="AI90" s="131">
        <v>475</v>
      </c>
      <c r="AJ90" s="131">
        <v>509</v>
      </c>
      <c r="AK90" s="131">
        <v>775</v>
      </c>
      <c r="AL90" s="131">
        <v>2287</v>
      </c>
      <c r="AM90" s="131">
        <v>621</v>
      </c>
      <c r="AN90" s="131">
        <v>224</v>
      </c>
      <c r="AO90" s="131">
        <v>3048</v>
      </c>
      <c r="AP90" s="131">
        <v>2471</v>
      </c>
      <c r="AQ90" s="131">
        <v>0</v>
      </c>
      <c r="AR90" s="131">
        <v>0</v>
      </c>
      <c r="AS90" s="131">
        <v>225</v>
      </c>
      <c r="AT90" s="131">
        <v>352</v>
      </c>
      <c r="AU90" s="131">
        <v>1012</v>
      </c>
    </row>
    <row r="91" spans="1:47">
      <c r="A91" s="130" t="s">
        <v>1518</v>
      </c>
      <c r="B91" s="131">
        <v>30751</v>
      </c>
      <c r="C91" s="131">
        <v>16448</v>
      </c>
      <c r="D91" s="131">
        <v>15408</v>
      </c>
      <c r="E91" s="131">
        <v>15343</v>
      </c>
      <c r="F91" s="131">
        <v>9200</v>
      </c>
      <c r="G91" s="131">
        <v>14184</v>
      </c>
      <c r="H91" s="131">
        <v>3465</v>
      </c>
      <c r="I91" s="131">
        <v>3902</v>
      </c>
      <c r="J91" s="131">
        <v>25517</v>
      </c>
      <c r="K91" s="131">
        <v>5234</v>
      </c>
      <c r="L91" s="131">
        <v>2421</v>
      </c>
      <c r="M91" s="131">
        <v>4405</v>
      </c>
      <c r="N91" s="131">
        <v>2673</v>
      </c>
      <c r="O91" s="131">
        <v>4135</v>
      </c>
      <c r="P91" s="131">
        <v>6210</v>
      </c>
      <c r="Q91" s="131">
        <v>3974</v>
      </c>
      <c r="R91" s="131">
        <v>6768</v>
      </c>
      <c r="S91" s="131">
        <v>9053</v>
      </c>
      <c r="T91" s="131">
        <v>1264</v>
      </c>
      <c r="U91" s="131">
        <v>3463</v>
      </c>
      <c r="V91" s="131">
        <v>15654</v>
      </c>
      <c r="W91" s="131">
        <v>1043</v>
      </c>
      <c r="X91" s="131">
        <v>289</v>
      </c>
      <c r="Y91" s="131">
        <v>392</v>
      </c>
      <c r="Z91" s="131">
        <v>4463</v>
      </c>
      <c r="AA91" s="131">
        <v>834</v>
      </c>
      <c r="AB91" s="131">
        <v>2211</v>
      </c>
      <c r="AC91" s="131">
        <v>2916</v>
      </c>
      <c r="AD91" s="131">
        <v>2003</v>
      </c>
      <c r="AE91" s="131">
        <v>1002</v>
      </c>
      <c r="AF91" s="131">
        <v>968</v>
      </c>
      <c r="AG91" s="131">
        <v>6499</v>
      </c>
      <c r="AH91" s="131">
        <v>871</v>
      </c>
      <c r="AI91" s="131">
        <v>3867</v>
      </c>
      <c r="AJ91" s="131">
        <v>3095</v>
      </c>
      <c r="AK91" s="131">
        <v>6370</v>
      </c>
      <c r="AL91" s="131">
        <v>14690</v>
      </c>
      <c r="AM91" s="131">
        <v>7971</v>
      </c>
      <c r="AN91" s="131">
        <v>467</v>
      </c>
      <c r="AO91" s="131">
        <v>23732</v>
      </c>
      <c r="AP91" s="131">
        <v>18481</v>
      </c>
      <c r="AQ91" s="131">
        <v>6</v>
      </c>
      <c r="AR91" s="131">
        <v>1</v>
      </c>
      <c r="AS91" s="131">
        <v>1528</v>
      </c>
      <c r="AT91" s="131">
        <v>3716</v>
      </c>
      <c r="AU91" s="131">
        <v>7019</v>
      </c>
    </row>
    <row r="92" spans="1:47">
      <c r="A92" s="130" t="s">
        <v>1519</v>
      </c>
      <c r="B92" s="131">
        <v>4583</v>
      </c>
      <c r="C92" s="131">
        <v>2445</v>
      </c>
      <c r="D92" s="131">
        <v>2124</v>
      </c>
      <c r="E92" s="131">
        <v>2459</v>
      </c>
      <c r="F92" s="131">
        <v>1204</v>
      </c>
      <c r="G92" s="131">
        <v>2008</v>
      </c>
      <c r="H92" s="131">
        <v>628</v>
      </c>
      <c r="I92" s="131">
        <v>743</v>
      </c>
      <c r="J92" s="131">
        <v>3939</v>
      </c>
      <c r="K92" s="131">
        <v>644</v>
      </c>
      <c r="L92" s="131">
        <v>249</v>
      </c>
      <c r="M92" s="131">
        <v>347</v>
      </c>
      <c r="N92" s="131">
        <v>447</v>
      </c>
      <c r="O92" s="131">
        <v>0</v>
      </c>
      <c r="P92" s="131">
        <v>633</v>
      </c>
      <c r="Q92" s="131">
        <v>586</v>
      </c>
      <c r="R92" s="131">
        <v>1026</v>
      </c>
      <c r="S92" s="131">
        <v>1641</v>
      </c>
      <c r="T92" s="131">
        <v>208</v>
      </c>
      <c r="U92" s="131">
        <v>487</v>
      </c>
      <c r="V92" s="131">
        <v>2608</v>
      </c>
      <c r="W92" s="131">
        <v>324</v>
      </c>
      <c r="X92" s="131">
        <v>22</v>
      </c>
      <c r="Y92" s="131">
        <v>50</v>
      </c>
      <c r="Z92" s="131">
        <v>577</v>
      </c>
      <c r="AA92" s="131">
        <v>83</v>
      </c>
      <c r="AB92" s="131">
        <v>259</v>
      </c>
      <c r="AC92" s="131">
        <v>560</v>
      </c>
      <c r="AD92" s="131">
        <v>372</v>
      </c>
      <c r="AE92" s="131">
        <v>174</v>
      </c>
      <c r="AF92" s="131">
        <v>125</v>
      </c>
      <c r="AG92" s="131">
        <v>989</v>
      </c>
      <c r="AH92" s="131">
        <v>93</v>
      </c>
      <c r="AI92" s="131">
        <v>540</v>
      </c>
      <c r="AJ92" s="131">
        <v>374</v>
      </c>
      <c r="AK92" s="131">
        <v>870</v>
      </c>
      <c r="AL92" s="131">
        <v>1987</v>
      </c>
      <c r="AM92" s="131">
        <v>1343</v>
      </c>
      <c r="AN92" s="131">
        <v>96</v>
      </c>
      <c r="AO92" s="131">
        <v>3643</v>
      </c>
      <c r="AP92" s="131">
        <v>3135</v>
      </c>
      <c r="AQ92" s="131">
        <v>1</v>
      </c>
      <c r="AR92" s="131">
        <v>1</v>
      </c>
      <c r="AS92" s="131">
        <v>230</v>
      </c>
      <c r="AT92" s="131">
        <v>276</v>
      </c>
      <c r="AU92" s="131">
        <v>940</v>
      </c>
    </row>
    <row r="93" spans="1:47">
      <c r="A93" s="130" t="s">
        <v>1520</v>
      </c>
      <c r="B93" s="131">
        <v>3773</v>
      </c>
      <c r="C93" s="131">
        <v>1746</v>
      </c>
      <c r="D93" s="131">
        <v>1703</v>
      </c>
      <c r="E93" s="131">
        <v>2070</v>
      </c>
      <c r="F93" s="131">
        <v>982</v>
      </c>
      <c r="G93" s="131">
        <v>1792</v>
      </c>
      <c r="H93" s="131">
        <v>488</v>
      </c>
      <c r="I93" s="131">
        <v>511</v>
      </c>
      <c r="J93" s="131">
        <v>3261</v>
      </c>
      <c r="K93" s="131">
        <v>512</v>
      </c>
      <c r="L93" s="131">
        <v>210</v>
      </c>
      <c r="M93" s="131">
        <v>314</v>
      </c>
      <c r="N93" s="131">
        <v>312</v>
      </c>
      <c r="O93" s="131">
        <v>0</v>
      </c>
      <c r="P93" s="131">
        <v>455</v>
      </c>
      <c r="Q93" s="131">
        <v>456</v>
      </c>
      <c r="R93" s="131">
        <v>944</v>
      </c>
      <c r="S93" s="131">
        <v>1299</v>
      </c>
      <c r="T93" s="131">
        <v>160</v>
      </c>
      <c r="U93" s="131">
        <v>453</v>
      </c>
      <c r="V93" s="131">
        <v>2169</v>
      </c>
      <c r="W93" s="131">
        <v>254</v>
      </c>
      <c r="X93" s="131">
        <v>34</v>
      </c>
      <c r="Y93" s="131">
        <v>50</v>
      </c>
      <c r="Z93" s="131">
        <v>503</v>
      </c>
      <c r="AA93" s="131">
        <v>54</v>
      </c>
      <c r="AB93" s="131">
        <v>261</v>
      </c>
      <c r="AC93" s="131">
        <v>253</v>
      </c>
      <c r="AD93" s="131">
        <v>358</v>
      </c>
      <c r="AE93" s="131">
        <v>126</v>
      </c>
      <c r="AF93" s="131">
        <v>125</v>
      </c>
      <c r="AG93" s="131">
        <v>838</v>
      </c>
      <c r="AH93" s="131">
        <v>105</v>
      </c>
      <c r="AI93" s="131">
        <v>428</v>
      </c>
      <c r="AJ93" s="131">
        <v>333</v>
      </c>
      <c r="AK93" s="131">
        <v>927</v>
      </c>
      <c r="AL93" s="131">
        <v>1551</v>
      </c>
      <c r="AM93" s="131">
        <v>1064</v>
      </c>
      <c r="AN93" s="131">
        <v>97</v>
      </c>
      <c r="AO93" s="131">
        <v>3025</v>
      </c>
      <c r="AP93" s="131">
        <v>2578</v>
      </c>
      <c r="AQ93" s="131">
        <v>3</v>
      </c>
      <c r="AR93" s="131">
        <v>0</v>
      </c>
      <c r="AS93" s="131">
        <v>195</v>
      </c>
      <c r="AT93" s="131">
        <v>249</v>
      </c>
      <c r="AU93" s="131">
        <v>748</v>
      </c>
    </row>
    <row r="94" spans="1:47">
      <c r="A94" s="130" t="s">
        <v>1521</v>
      </c>
      <c r="B94" s="131">
        <v>9634</v>
      </c>
      <c r="C94" s="131">
        <v>4946</v>
      </c>
      <c r="D94" s="131">
        <v>4442</v>
      </c>
      <c r="E94" s="131">
        <v>5192</v>
      </c>
      <c r="F94" s="131">
        <v>2582</v>
      </c>
      <c r="G94" s="131">
        <v>4174</v>
      </c>
      <c r="H94" s="131">
        <v>1265</v>
      </c>
      <c r="I94" s="131">
        <v>1613</v>
      </c>
      <c r="J94" s="131">
        <v>8318</v>
      </c>
      <c r="K94" s="131">
        <v>1316</v>
      </c>
      <c r="L94" s="131">
        <v>522</v>
      </c>
      <c r="M94" s="131">
        <v>1019</v>
      </c>
      <c r="N94" s="131">
        <v>692</v>
      </c>
      <c r="O94" s="131">
        <v>323</v>
      </c>
      <c r="P94" s="131">
        <v>1236</v>
      </c>
      <c r="Q94" s="131">
        <v>1122</v>
      </c>
      <c r="R94" s="131">
        <v>2235</v>
      </c>
      <c r="S94" s="131">
        <v>3551</v>
      </c>
      <c r="T94" s="131">
        <v>482</v>
      </c>
      <c r="U94" s="131">
        <v>992</v>
      </c>
      <c r="V94" s="131">
        <v>5676</v>
      </c>
      <c r="W94" s="131">
        <v>570</v>
      </c>
      <c r="X94" s="131">
        <v>71</v>
      </c>
      <c r="Y94" s="131">
        <v>156</v>
      </c>
      <c r="Z94" s="131">
        <v>1492</v>
      </c>
      <c r="AA94" s="131">
        <v>200</v>
      </c>
      <c r="AB94" s="131">
        <v>530</v>
      </c>
      <c r="AC94" s="131">
        <v>1234</v>
      </c>
      <c r="AD94" s="131">
        <v>710</v>
      </c>
      <c r="AE94" s="131">
        <v>308</v>
      </c>
      <c r="AF94" s="131">
        <v>274</v>
      </c>
      <c r="AG94" s="131">
        <v>1889</v>
      </c>
      <c r="AH94" s="131">
        <v>174</v>
      </c>
      <c r="AI94" s="131">
        <v>1091</v>
      </c>
      <c r="AJ94" s="131">
        <v>858</v>
      </c>
      <c r="AK94" s="131">
        <v>2043</v>
      </c>
      <c r="AL94" s="131">
        <v>4236</v>
      </c>
      <c r="AM94" s="131">
        <v>2726</v>
      </c>
      <c r="AN94" s="131">
        <v>233</v>
      </c>
      <c r="AO94" s="131">
        <v>7765</v>
      </c>
      <c r="AP94" s="131">
        <v>6446</v>
      </c>
      <c r="AQ94" s="131">
        <v>5</v>
      </c>
      <c r="AR94" s="131">
        <v>4</v>
      </c>
      <c r="AS94" s="131">
        <v>486</v>
      </c>
      <c r="AT94" s="131">
        <v>824</v>
      </c>
      <c r="AU94" s="131">
        <v>1869</v>
      </c>
    </row>
    <row r="95" spans="1:47">
      <c r="A95" s="130" t="s">
        <v>1522</v>
      </c>
      <c r="B95" s="131">
        <v>3894</v>
      </c>
      <c r="C95" s="131">
        <v>1930</v>
      </c>
      <c r="D95" s="131">
        <v>1789</v>
      </c>
      <c r="E95" s="131">
        <v>2105</v>
      </c>
      <c r="F95" s="131">
        <v>1056</v>
      </c>
      <c r="G95" s="131">
        <v>1725</v>
      </c>
      <c r="H95" s="131">
        <v>508</v>
      </c>
      <c r="I95" s="131">
        <v>605</v>
      </c>
      <c r="J95" s="131">
        <v>3248</v>
      </c>
      <c r="K95" s="131">
        <v>646</v>
      </c>
      <c r="L95" s="131">
        <v>297</v>
      </c>
      <c r="M95" s="131">
        <v>474</v>
      </c>
      <c r="N95" s="131">
        <v>432</v>
      </c>
      <c r="O95" s="131">
        <v>0</v>
      </c>
      <c r="P95" s="131">
        <v>378</v>
      </c>
      <c r="Q95" s="131">
        <v>391</v>
      </c>
      <c r="R95" s="131">
        <v>906</v>
      </c>
      <c r="S95" s="131">
        <v>1500</v>
      </c>
      <c r="T95" s="131">
        <v>192</v>
      </c>
      <c r="U95" s="131">
        <v>525</v>
      </c>
      <c r="V95" s="131">
        <v>2460</v>
      </c>
      <c r="W95" s="131">
        <v>254</v>
      </c>
      <c r="X95" s="131">
        <v>34</v>
      </c>
      <c r="Y95" s="131">
        <v>26</v>
      </c>
      <c r="Z95" s="131">
        <v>460</v>
      </c>
      <c r="AA95" s="131">
        <v>50</v>
      </c>
      <c r="AB95" s="131">
        <v>221</v>
      </c>
      <c r="AC95" s="131">
        <v>273</v>
      </c>
      <c r="AD95" s="131">
        <v>575</v>
      </c>
      <c r="AE95" s="131">
        <v>144</v>
      </c>
      <c r="AF95" s="131">
        <v>177</v>
      </c>
      <c r="AG95" s="131">
        <v>832</v>
      </c>
      <c r="AH95" s="131">
        <v>64</v>
      </c>
      <c r="AI95" s="131">
        <v>321</v>
      </c>
      <c r="AJ95" s="131">
        <v>385</v>
      </c>
      <c r="AK95" s="131">
        <v>978</v>
      </c>
      <c r="AL95" s="131">
        <v>1544</v>
      </c>
      <c r="AM95" s="131">
        <v>1008</v>
      </c>
      <c r="AN95" s="131">
        <v>143</v>
      </c>
      <c r="AO95" s="131">
        <v>3063</v>
      </c>
      <c r="AP95" s="131">
        <v>2442</v>
      </c>
      <c r="AQ95" s="131">
        <v>0</v>
      </c>
      <c r="AR95" s="131">
        <v>0</v>
      </c>
      <c r="AS95" s="131">
        <v>221</v>
      </c>
      <c r="AT95" s="131">
        <v>400</v>
      </c>
      <c r="AU95" s="131">
        <v>831</v>
      </c>
    </row>
    <row r="96" spans="1:47">
      <c r="A96" s="130" t="s">
        <v>1523</v>
      </c>
      <c r="B96" s="131">
        <v>10452</v>
      </c>
      <c r="C96" s="131">
        <v>5525</v>
      </c>
      <c r="D96" s="131">
        <v>4614</v>
      </c>
      <c r="E96" s="131">
        <v>5838</v>
      </c>
      <c r="F96" s="131">
        <v>2911</v>
      </c>
      <c r="G96" s="131">
        <v>4649</v>
      </c>
      <c r="H96" s="131">
        <v>1294</v>
      </c>
      <c r="I96" s="131">
        <v>1598</v>
      </c>
      <c r="J96" s="131">
        <v>8852</v>
      </c>
      <c r="K96" s="131">
        <v>1600</v>
      </c>
      <c r="L96" s="131">
        <v>646</v>
      </c>
      <c r="M96" s="131">
        <v>1137</v>
      </c>
      <c r="N96" s="131">
        <v>1133</v>
      </c>
      <c r="O96" s="131">
        <v>1112</v>
      </c>
      <c r="P96" s="131">
        <v>1450</v>
      </c>
      <c r="Q96" s="131">
        <v>1216</v>
      </c>
      <c r="R96" s="131">
        <v>2432</v>
      </c>
      <c r="S96" s="131">
        <v>3945</v>
      </c>
      <c r="T96" s="131">
        <v>473</v>
      </c>
      <c r="U96" s="131">
        <v>927</v>
      </c>
      <c r="V96" s="131">
        <v>6035</v>
      </c>
      <c r="W96" s="131">
        <v>470</v>
      </c>
      <c r="X96" s="131">
        <v>55</v>
      </c>
      <c r="Y96" s="131">
        <v>80</v>
      </c>
      <c r="Z96" s="131">
        <v>1410</v>
      </c>
      <c r="AA96" s="131">
        <v>173</v>
      </c>
      <c r="AB96" s="131">
        <v>824</v>
      </c>
      <c r="AC96" s="131">
        <v>904</v>
      </c>
      <c r="AD96" s="131">
        <v>1042</v>
      </c>
      <c r="AE96" s="131">
        <v>452</v>
      </c>
      <c r="AF96" s="131">
        <v>307</v>
      </c>
      <c r="AG96" s="131">
        <v>2503</v>
      </c>
      <c r="AH96" s="131">
        <v>130</v>
      </c>
      <c r="AI96" s="131">
        <v>1218</v>
      </c>
      <c r="AJ96" s="131">
        <v>814</v>
      </c>
      <c r="AK96" s="131">
        <v>1583</v>
      </c>
      <c r="AL96" s="131">
        <v>5729</v>
      </c>
      <c r="AM96" s="131">
        <v>2663</v>
      </c>
      <c r="AN96" s="131">
        <v>178</v>
      </c>
      <c r="AO96" s="131">
        <v>8103</v>
      </c>
      <c r="AP96" s="131">
        <v>6716</v>
      </c>
      <c r="AQ96" s="131">
        <v>2</v>
      </c>
      <c r="AR96" s="131">
        <v>0</v>
      </c>
      <c r="AS96" s="131">
        <v>466</v>
      </c>
      <c r="AT96" s="131">
        <v>919</v>
      </c>
      <c r="AU96" s="131">
        <v>2349</v>
      </c>
    </row>
    <row r="97" spans="1:47">
      <c r="A97" s="130" t="s">
        <v>1524</v>
      </c>
      <c r="B97" s="131">
        <v>8999</v>
      </c>
      <c r="C97" s="131">
        <v>4637</v>
      </c>
      <c r="D97" s="131">
        <v>4315</v>
      </c>
      <c r="E97" s="131">
        <v>4684</v>
      </c>
      <c r="F97" s="131">
        <v>2435</v>
      </c>
      <c r="G97" s="131">
        <v>3864</v>
      </c>
      <c r="H97" s="131">
        <v>1175</v>
      </c>
      <c r="I97" s="131">
        <v>1525</v>
      </c>
      <c r="J97" s="131">
        <v>7530</v>
      </c>
      <c r="K97" s="131">
        <v>1469</v>
      </c>
      <c r="L97" s="131">
        <v>704</v>
      </c>
      <c r="M97" s="131">
        <v>845</v>
      </c>
      <c r="N97" s="131">
        <v>921</v>
      </c>
      <c r="O97" s="131">
        <v>101</v>
      </c>
      <c r="P97" s="131">
        <v>1257</v>
      </c>
      <c r="Q97" s="131">
        <v>1146</v>
      </c>
      <c r="R97" s="131">
        <v>2273</v>
      </c>
      <c r="S97" s="131">
        <v>3030</v>
      </c>
      <c r="T97" s="131">
        <v>408</v>
      </c>
      <c r="U97" s="131">
        <v>879</v>
      </c>
      <c r="V97" s="131">
        <v>4974</v>
      </c>
      <c r="W97" s="131">
        <v>680</v>
      </c>
      <c r="X97" s="131">
        <v>103</v>
      </c>
      <c r="Y97" s="131">
        <v>90</v>
      </c>
      <c r="Z97" s="131">
        <v>1211</v>
      </c>
      <c r="AA97" s="131">
        <v>190</v>
      </c>
      <c r="AB97" s="131">
        <v>487</v>
      </c>
      <c r="AC97" s="131">
        <v>900</v>
      </c>
      <c r="AD97" s="131">
        <v>940</v>
      </c>
      <c r="AE97" s="131">
        <v>375</v>
      </c>
      <c r="AF97" s="131">
        <v>337</v>
      </c>
      <c r="AG97" s="131">
        <v>1781</v>
      </c>
      <c r="AH97" s="131">
        <v>202</v>
      </c>
      <c r="AI97" s="131">
        <v>949</v>
      </c>
      <c r="AJ97" s="131">
        <v>693</v>
      </c>
      <c r="AK97" s="131">
        <v>1937</v>
      </c>
      <c r="AL97" s="131">
        <v>4365</v>
      </c>
      <c r="AM97" s="131">
        <v>2260</v>
      </c>
      <c r="AN97" s="131">
        <v>195</v>
      </c>
      <c r="AO97" s="131">
        <v>7036</v>
      </c>
      <c r="AP97" s="131">
        <v>5821</v>
      </c>
      <c r="AQ97" s="131">
        <v>2</v>
      </c>
      <c r="AR97" s="131">
        <v>0</v>
      </c>
      <c r="AS97" s="131">
        <v>531</v>
      </c>
      <c r="AT97" s="131">
        <v>682</v>
      </c>
      <c r="AU97" s="131">
        <v>1963</v>
      </c>
    </row>
    <row r="98" spans="1:47">
      <c r="A98" s="130" t="s">
        <v>1525</v>
      </c>
      <c r="B98" s="131">
        <v>10102</v>
      </c>
      <c r="C98" s="131">
        <v>4834</v>
      </c>
      <c r="D98" s="131">
        <v>4742</v>
      </c>
      <c r="E98" s="131">
        <v>5360</v>
      </c>
      <c r="F98" s="131">
        <v>2711</v>
      </c>
      <c r="G98" s="131">
        <v>4525</v>
      </c>
      <c r="H98" s="131">
        <v>1275</v>
      </c>
      <c r="I98" s="131">
        <v>1591</v>
      </c>
      <c r="J98" s="131">
        <v>8795</v>
      </c>
      <c r="K98" s="131">
        <v>1307</v>
      </c>
      <c r="L98" s="131">
        <v>501</v>
      </c>
      <c r="M98" s="131">
        <v>950</v>
      </c>
      <c r="N98" s="131">
        <v>1198</v>
      </c>
      <c r="O98" s="131">
        <v>598</v>
      </c>
      <c r="P98" s="131">
        <v>1180</v>
      </c>
      <c r="Q98" s="131">
        <v>1139</v>
      </c>
      <c r="R98" s="131">
        <v>2377</v>
      </c>
      <c r="S98" s="131">
        <v>3932</v>
      </c>
      <c r="T98" s="131">
        <v>408</v>
      </c>
      <c r="U98" s="131">
        <v>1060</v>
      </c>
      <c r="V98" s="131">
        <v>6021</v>
      </c>
      <c r="W98" s="131">
        <v>677</v>
      </c>
      <c r="X98" s="131">
        <v>66</v>
      </c>
      <c r="Y98" s="131">
        <v>76</v>
      </c>
      <c r="Z98" s="131">
        <v>1304</v>
      </c>
      <c r="AA98" s="131">
        <v>146</v>
      </c>
      <c r="AB98" s="131">
        <v>604</v>
      </c>
      <c r="AC98" s="131">
        <v>733</v>
      </c>
      <c r="AD98" s="131">
        <v>1319</v>
      </c>
      <c r="AE98" s="131">
        <v>403</v>
      </c>
      <c r="AF98" s="131">
        <v>331</v>
      </c>
      <c r="AG98" s="131">
        <v>2082</v>
      </c>
      <c r="AH98" s="131">
        <v>176</v>
      </c>
      <c r="AI98" s="131">
        <v>1133</v>
      </c>
      <c r="AJ98" s="131">
        <v>1003</v>
      </c>
      <c r="AK98" s="131">
        <v>1518</v>
      </c>
      <c r="AL98" s="131">
        <v>5525</v>
      </c>
      <c r="AM98" s="131">
        <v>2583</v>
      </c>
      <c r="AN98" s="131">
        <v>171</v>
      </c>
      <c r="AO98" s="131">
        <v>8094</v>
      </c>
      <c r="AP98" s="131">
        <v>6896</v>
      </c>
      <c r="AQ98" s="131">
        <v>0</v>
      </c>
      <c r="AR98" s="131">
        <v>0</v>
      </c>
      <c r="AS98" s="131">
        <v>504</v>
      </c>
      <c r="AT98" s="131">
        <v>694</v>
      </c>
      <c r="AU98" s="131">
        <v>2008</v>
      </c>
    </row>
    <row r="99" spans="1:47">
      <c r="A99" s="130" t="s">
        <v>1526</v>
      </c>
      <c r="B99" s="131">
        <v>6095</v>
      </c>
      <c r="C99" s="131">
        <v>3227</v>
      </c>
      <c r="D99" s="131">
        <v>2978</v>
      </c>
      <c r="E99" s="131">
        <v>3117</v>
      </c>
      <c r="F99" s="131">
        <v>1757</v>
      </c>
      <c r="G99" s="131">
        <v>2640</v>
      </c>
      <c r="H99" s="131">
        <v>745</v>
      </c>
      <c r="I99" s="131">
        <v>953</v>
      </c>
      <c r="J99" s="131">
        <v>5009</v>
      </c>
      <c r="K99" s="131">
        <v>1086</v>
      </c>
      <c r="L99" s="131">
        <v>494</v>
      </c>
      <c r="M99" s="131">
        <v>804</v>
      </c>
      <c r="N99" s="131">
        <v>596</v>
      </c>
      <c r="O99" s="131">
        <v>518</v>
      </c>
      <c r="P99" s="131">
        <v>645</v>
      </c>
      <c r="Q99" s="131">
        <v>637</v>
      </c>
      <c r="R99" s="131">
        <v>1378</v>
      </c>
      <c r="S99" s="131">
        <v>2164</v>
      </c>
      <c r="T99" s="131">
        <v>285</v>
      </c>
      <c r="U99" s="131">
        <v>980</v>
      </c>
      <c r="V99" s="131">
        <v>3831</v>
      </c>
      <c r="W99" s="131">
        <v>357</v>
      </c>
      <c r="X99" s="131">
        <v>43</v>
      </c>
      <c r="Y99" s="131">
        <v>40</v>
      </c>
      <c r="Z99" s="131">
        <v>774</v>
      </c>
      <c r="AA99" s="131">
        <v>80</v>
      </c>
      <c r="AB99" s="131">
        <v>365</v>
      </c>
      <c r="AC99" s="131">
        <v>450</v>
      </c>
      <c r="AD99" s="131">
        <v>1047</v>
      </c>
      <c r="AE99" s="131">
        <v>229</v>
      </c>
      <c r="AF99" s="131">
        <v>246</v>
      </c>
      <c r="AG99" s="131">
        <v>1185</v>
      </c>
      <c r="AH99" s="131">
        <v>61</v>
      </c>
      <c r="AI99" s="131">
        <v>564</v>
      </c>
      <c r="AJ99" s="131">
        <v>568</v>
      </c>
      <c r="AK99" s="131">
        <v>1399</v>
      </c>
      <c r="AL99" s="131">
        <v>2972</v>
      </c>
      <c r="AM99" s="131">
        <v>1303</v>
      </c>
      <c r="AN99" s="131">
        <v>103</v>
      </c>
      <c r="AO99" s="131">
        <v>4804</v>
      </c>
      <c r="AP99" s="131">
        <v>3780</v>
      </c>
      <c r="AQ99" s="131">
        <v>0</v>
      </c>
      <c r="AR99" s="131">
        <v>0</v>
      </c>
      <c r="AS99" s="131">
        <v>373</v>
      </c>
      <c r="AT99" s="131">
        <v>651</v>
      </c>
      <c r="AU99" s="131">
        <v>1291</v>
      </c>
    </row>
    <row r="100" spans="1:47">
      <c r="A100" s="130" t="s">
        <v>1527</v>
      </c>
      <c r="B100" s="131">
        <v>4473</v>
      </c>
      <c r="C100" s="131">
        <v>2525</v>
      </c>
      <c r="D100" s="131">
        <v>2263</v>
      </c>
      <c r="E100" s="131">
        <v>2210</v>
      </c>
      <c r="F100" s="131">
        <v>1402</v>
      </c>
      <c r="G100" s="131">
        <v>1984</v>
      </c>
      <c r="H100" s="131">
        <v>496</v>
      </c>
      <c r="I100" s="131">
        <v>591</v>
      </c>
      <c r="J100" s="131">
        <v>3773</v>
      </c>
      <c r="K100" s="131">
        <v>700</v>
      </c>
      <c r="L100" s="131">
        <v>284</v>
      </c>
      <c r="M100" s="131">
        <v>790</v>
      </c>
      <c r="N100" s="131">
        <v>478</v>
      </c>
      <c r="O100" s="131">
        <v>876</v>
      </c>
      <c r="P100" s="131">
        <v>545</v>
      </c>
      <c r="Q100" s="131">
        <v>477</v>
      </c>
      <c r="R100" s="131">
        <v>999</v>
      </c>
      <c r="S100" s="131">
        <v>1683</v>
      </c>
      <c r="T100" s="131">
        <v>251</v>
      </c>
      <c r="U100" s="131">
        <v>517</v>
      </c>
      <c r="V100" s="131">
        <v>2738</v>
      </c>
      <c r="W100" s="131">
        <v>259</v>
      </c>
      <c r="X100" s="131">
        <v>20</v>
      </c>
      <c r="Y100" s="131">
        <v>29</v>
      </c>
      <c r="Z100" s="131">
        <v>621</v>
      </c>
      <c r="AA100" s="131">
        <v>84</v>
      </c>
      <c r="AB100" s="131">
        <v>321</v>
      </c>
      <c r="AC100" s="131">
        <v>320</v>
      </c>
      <c r="AD100" s="131">
        <v>376</v>
      </c>
      <c r="AE100" s="131">
        <v>140</v>
      </c>
      <c r="AF100" s="131">
        <v>180</v>
      </c>
      <c r="AG100" s="131">
        <v>1042</v>
      </c>
      <c r="AH100" s="131">
        <v>68</v>
      </c>
      <c r="AI100" s="131">
        <v>535</v>
      </c>
      <c r="AJ100" s="131">
        <v>439</v>
      </c>
      <c r="AK100" s="131">
        <v>895</v>
      </c>
      <c r="AL100" s="131">
        <v>2426</v>
      </c>
      <c r="AM100" s="131">
        <v>836</v>
      </c>
      <c r="AN100" s="131">
        <v>112</v>
      </c>
      <c r="AO100" s="131">
        <v>3385</v>
      </c>
      <c r="AP100" s="131">
        <v>2481</v>
      </c>
      <c r="AQ100" s="131">
        <v>0</v>
      </c>
      <c r="AR100" s="131">
        <v>4</v>
      </c>
      <c r="AS100" s="131">
        <v>262</v>
      </c>
      <c r="AT100" s="131">
        <v>638</v>
      </c>
      <c r="AU100" s="131">
        <v>1088</v>
      </c>
    </row>
    <row r="101" spans="1:47">
      <c r="A101" s="130" t="s">
        <v>1528</v>
      </c>
      <c r="B101" s="131">
        <v>2772</v>
      </c>
      <c r="C101" s="131">
        <v>1529</v>
      </c>
      <c r="D101" s="131">
        <v>1366</v>
      </c>
      <c r="E101" s="131">
        <v>1406</v>
      </c>
      <c r="F101" s="131">
        <v>758</v>
      </c>
      <c r="G101" s="131">
        <v>1220</v>
      </c>
      <c r="H101" s="131">
        <v>368</v>
      </c>
      <c r="I101" s="131">
        <v>426</v>
      </c>
      <c r="J101" s="131">
        <v>2316</v>
      </c>
      <c r="K101" s="131">
        <v>456</v>
      </c>
      <c r="L101" s="131">
        <v>185</v>
      </c>
      <c r="M101" s="131">
        <v>431</v>
      </c>
      <c r="N101" s="131">
        <v>250</v>
      </c>
      <c r="O101" s="131">
        <v>506</v>
      </c>
      <c r="P101" s="131">
        <v>252</v>
      </c>
      <c r="Q101" s="131">
        <v>261</v>
      </c>
      <c r="R101" s="131">
        <v>656</v>
      </c>
      <c r="S101" s="131">
        <v>1137</v>
      </c>
      <c r="T101" s="131">
        <v>127</v>
      </c>
      <c r="U101" s="131">
        <v>338</v>
      </c>
      <c r="V101" s="131">
        <v>1791</v>
      </c>
      <c r="W101" s="131">
        <v>215</v>
      </c>
      <c r="X101" s="131">
        <v>12</v>
      </c>
      <c r="Y101" s="131">
        <v>17</v>
      </c>
      <c r="Z101" s="131">
        <v>381</v>
      </c>
      <c r="AA101" s="131">
        <v>31</v>
      </c>
      <c r="AB101" s="131">
        <v>183</v>
      </c>
      <c r="AC101" s="131">
        <v>194</v>
      </c>
      <c r="AD101" s="131">
        <v>345</v>
      </c>
      <c r="AE101" s="131">
        <v>103</v>
      </c>
      <c r="AF101" s="131">
        <v>101</v>
      </c>
      <c r="AG101" s="131">
        <v>578</v>
      </c>
      <c r="AH101" s="131">
        <v>26</v>
      </c>
      <c r="AI101" s="131">
        <v>278</v>
      </c>
      <c r="AJ101" s="131">
        <v>292</v>
      </c>
      <c r="AK101" s="131">
        <v>591</v>
      </c>
      <c r="AL101" s="131">
        <v>1199</v>
      </c>
      <c r="AM101" s="131">
        <v>786</v>
      </c>
      <c r="AN101" s="131">
        <v>100</v>
      </c>
      <c r="AO101" s="131">
        <v>2194</v>
      </c>
      <c r="AP101" s="131">
        <v>1677</v>
      </c>
      <c r="AQ101" s="131">
        <v>1</v>
      </c>
      <c r="AR101" s="131">
        <v>2</v>
      </c>
      <c r="AS101" s="131">
        <v>165</v>
      </c>
      <c r="AT101" s="131">
        <v>349</v>
      </c>
      <c r="AU101" s="131">
        <v>578</v>
      </c>
    </row>
    <row r="102" spans="1:47">
      <c r="A102" s="130" t="s">
        <v>1529</v>
      </c>
      <c r="B102" s="131">
        <v>5135</v>
      </c>
      <c r="C102" s="131">
        <v>2594</v>
      </c>
      <c r="D102" s="131">
        <v>2488</v>
      </c>
      <c r="E102" s="131">
        <v>2647</v>
      </c>
      <c r="F102" s="131">
        <v>1392</v>
      </c>
      <c r="G102" s="131">
        <v>2251</v>
      </c>
      <c r="H102" s="131">
        <v>680</v>
      </c>
      <c r="I102" s="131">
        <v>812</v>
      </c>
      <c r="J102" s="131">
        <v>4385</v>
      </c>
      <c r="K102" s="131">
        <v>750</v>
      </c>
      <c r="L102" s="131">
        <v>329</v>
      </c>
      <c r="M102" s="131">
        <v>635</v>
      </c>
      <c r="N102" s="131">
        <v>431</v>
      </c>
      <c r="O102" s="131">
        <v>156</v>
      </c>
      <c r="P102" s="131">
        <v>533</v>
      </c>
      <c r="Q102" s="131">
        <v>550</v>
      </c>
      <c r="R102" s="131">
        <v>1131</v>
      </c>
      <c r="S102" s="131">
        <v>2116</v>
      </c>
      <c r="T102" s="131">
        <v>304</v>
      </c>
      <c r="U102" s="131">
        <v>497</v>
      </c>
      <c r="V102" s="131">
        <v>3243</v>
      </c>
      <c r="W102" s="131">
        <v>375</v>
      </c>
      <c r="X102" s="131">
        <v>35</v>
      </c>
      <c r="Y102" s="131">
        <v>37</v>
      </c>
      <c r="Z102" s="131">
        <v>590</v>
      </c>
      <c r="AA102" s="131">
        <v>100</v>
      </c>
      <c r="AB102" s="131">
        <v>266</v>
      </c>
      <c r="AC102" s="131">
        <v>355</v>
      </c>
      <c r="AD102" s="131">
        <v>809</v>
      </c>
      <c r="AE102" s="131">
        <v>178</v>
      </c>
      <c r="AF102" s="131">
        <v>191</v>
      </c>
      <c r="AG102" s="131">
        <v>981</v>
      </c>
      <c r="AH102" s="131">
        <v>154</v>
      </c>
      <c r="AI102" s="131">
        <v>534</v>
      </c>
      <c r="AJ102" s="131">
        <v>472</v>
      </c>
      <c r="AK102" s="131">
        <v>817</v>
      </c>
      <c r="AL102" s="131">
        <v>3677</v>
      </c>
      <c r="AM102" s="131">
        <v>397</v>
      </c>
      <c r="AN102" s="131">
        <v>55</v>
      </c>
      <c r="AO102" s="131">
        <v>4095</v>
      </c>
      <c r="AP102" s="131">
        <v>3251</v>
      </c>
      <c r="AQ102" s="131">
        <v>0</v>
      </c>
      <c r="AR102" s="131">
        <v>0</v>
      </c>
      <c r="AS102" s="131">
        <v>333</v>
      </c>
      <c r="AT102" s="131">
        <v>511</v>
      </c>
      <c r="AU102" s="131">
        <v>1040</v>
      </c>
    </row>
    <row r="103" spans="1:47">
      <c r="A103" s="130"/>
      <c r="B103" s="131">
        <v>12809</v>
      </c>
      <c r="C103" s="131">
        <v>7160</v>
      </c>
      <c r="D103" s="131">
        <v>6162</v>
      </c>
      <c r="E103" s="131">
        <v>6647</v>
      </c>
      <c r="F103" s="131">
        <v>3458</v>
      </c>
      <c r="G103" s="131">
        <v>5896</v>
      </c>
      <c r="H103" s="131">
        <v>1563</v>
      </c>
      <c r="I103" s="131">
        <v>1892</v>
      </c>
      <c r="J103" s="131">
        <v>10183</v>
      </c>
      <c r="K103" s="131">
        <v>2626</v>
      </c>
      <c r="L103" s="131">
        <v>1220</v>
      </c>
      <c r="M103" s="131">
        <v>1867</v>
      </c>
      <c r="N103" s="131">
        <v>985</v>
      </c>
      <c r="O103" s="131">
        <v>0</v>
      </c>
      <c r="P103" s="131">
        <v>1267</v>
      </c>
      <c r="Q103" s="131">
        <v>1459</v>
      </c>
      <c r="R103" s="131">
        <v>3051</v>
      </c>
      <c r="S103" s="131">
        <v>4468</v>
      </c>
      <c r="T103" s="131">
        <v>723</v>
      </c>
      <c r="U103" s="131">
        <v>1829</v>
      </c>
      <c r="V103" s="131">
        <v>7962</v>
      </c>
      <c r="W103" s="131">
        <v>463</v>
      </c>
      <c r="X103" s="131">
        <v>69</v>
      </c>
      <c r="Y103" s="131">
        <v>133</v>
      </c>
      <c r="Z103" s="131">
        <v>1833</v>
      </c>
      <c r="AA103" s="131">
        <v>163</v>
      </c>
      <c r="AB103" s="131">
        <v>831</v>
      </c>
      <c r="AC103" s="131">
        <v>920</v>
      </c>
      <c r="AD103" s="131">
        <v>1688</v>
      </c>
      <c r="AE103" s="131">
        <v>504</v>
      </c>
      <c r="AF103" s="131">
        <v>424</v>
      </c>
      <c r="AG103" s="131">
        <v>2531</v>
      </c>
      <c r="AH103" s="131">
        <v>174</v>
      </c>
      <c r="AI103" s="131">
        <v>1458</v>
      </c>
      <c r="AJ103" s="131">
        <v>1465</v>
      </c>
      <c r="AK103" s="131">
        <v>2669</v>
      </c>
      <c r="AL103" s="131">
        <v>6259</v>
      </c>
      <c r="AM103" s="131">
        <v>3079</v>
      </c>
      <c r="AN103" s="131">
        <v>320</v>
      </c>
      <c r="AO103" s="131">
        <v>9624</v>
      </c>
      <c r="AP103" s="131">
        <v>7315</v>
      </c>
      <c r="AQ103" s="131">
        <v>3</v>
      </c>
      <c r="AR103" s="131">
        <v>0</v>
      </c>
      <c r="AS103" s="131">
        <v>708</v>
      </c>
      <c r="AT103" s="131">
        <v>1598</v>
      </c>
      <c r="AU103" s="131">
        <v>3185</v>
      </c>
    </row>
    <row r="104" spans="1:47">
      <c r="A104" s="130" t="s">
        <v>1306</v>
      </c>
      <c r="B104" s="131">
        <v>1198</v>
      </c>
      <c r="C104" s="131">
        <v>544</v>
      </c>
      <c r="D104" s="131">
        <v>526</v>
      </c>
      <c r="E104" s="131">
        <v>672</v>
      </c>
      <c r="F104" s="131">
        <v>304</v>
      </c>
      <c r="G104" s="131">
        <v>551</v>
      </c>
      <c r="H104" s="131">
        <v>157</v>
      </c>
      <c r="I104" s="131">
        <v>186</v>
      </c>
      <c r="J104" s="131">
        <v>1040</v>
      </c>
      <c r="K104" s="131">
        <v>158</v>
      </c>
      <c r="L104" s="131">
        <v>68</v>
      </c>
      <c r="M104" s="131">
        <v>92</v>
      </c>
      <c r="N104" s="131">
        <v>107</v>
      </c>
      <c r="O104" s="131">
        <v>0</v>
      </c>
      <c r="P104" s="131">
        <v>168</v>
      </c>
      <c r="Q104" s="131">
        <v>177</v>
      </c>
      <c r="R104" s="131">
        <v>283</v>
      </c>
      <c r="S104" s="131">
        <v>401</v>
      </c>
      <c r="T104" s="131">
        <v>54</v>
      </c>
      <c r="U104" s="131">
        <v>115</v>
      </c>
      <c r="V104" s="131">
        <v>642</v>
      </c>
      <c r="W104" s="131">
        <v>80</v>
      </c>
      <c r="X104" s="131">
        <v>6</v>
      </c>
      <c r="Y104" s="131">
        <v>10</v>
      </c>
      <c r="Z104" s="131">
        <v>150</v>
      </c>
      <c r="AA104" s="131">
        <v>16</v>
      </c>
      <c r="AB104" s="131">
        <v>70</v>
      </c>
      <c r="AC104" s="131">
        <v>78</v>
      </c>
      <c r="AD104" s="131">
        <v>100</v>
      </c>
      <c r="AE104" s="131">
        <v>54</v>
      </c>
      <c r="AF104" s="131">
        <v>54</v>
      </c>
      <c r="AG104" s="131">
        <v>280</v>
      </c>
      <c r="AH104" s="131">
        <v>23</v>
      </c>
      <c r="AI104" s="131">
        <v>139</v>
      </c>
      <c r="AJ104" s="131">
        <v>123</v>
      </c>
      <c r="AK104" s="131">
        <v>270</v>
      </c>
      <c r="AL104" s="131">
        <v>551</v>
      </c>
      <c r="AM104" s="131">
        <v>301</v>
      </c>
      <c r="AN104" s="131">
        <v>13</v>
      </c>
      <c r="AO104" s="131">
        <v>959</v>
      </c>
      <c r="AP104" s="131">
        <v>819</v>
      </c>
      <c r="AQ104" s="131">
        <v>0</v>
      </c>
      <c r="AR104" s="131">
        <v>1</v>
      </c>
      <c r="AS104" s="131">
        <v>61</v>
      </c>
      <c r="AT104" s="131">
        <v>78</v>
      </c>
      <c r="AU104" s="131">
        <v>239</v>
      </c>
    </row>
    <row r="105" spans="1:47">
      <c r="A105" s="130" t="s">
        <v>1314</v>
      </c>
      <c r="B105" s="131">
        <v>1846</v>
      </c>
      <c r="C105" s="131">
        <v>1051</v>
      </c>
      <c r="D105" s="131">
        <v>912</v>
      </c>
      <c r="E105" s="131">
        <v>934</v>
      </c>
      <c r="F105" s="131">
        <v>501</v>
      </c>
      <c r="G105" s="131">
        <v>791</v>
      </c>
      <c r="H105" s="131">
        <v>264</v>
      </c>
      <c r="I105" s="131">
        <v>290</v>
      </c>
      <c r="J105" s="131">
        <v>1584</v>
      </c>
      <c r="K105" s="131">
        <v>262</v>
      </c>
      <c r="L105" s="131">
        <v>107</v>
      </c>
      <c r="M105" s="131">
        <v>156</v>
      </c>
      <c r="N105" s="131">
        <v>181</v>
      </c>
      <c r="O105" s="131">
        <v>0</v>
      </c>
      <c r="P105" s="131">
        <v>295</v>
      </c>
      <c r="Q105" s="131">
        <v>226</v>
      </c>
      <c r="R105" s="131">
        <v>387</v>
      </c>
      <c r="S105" s="131">
        <v>659</v>
      </c>
      <c r="T105" s="131">
        <v>84</v>
      </c>
      <c r="U105" s="131">
        <v>193</v>
      </c>
      <c r="V105" s="131">
        <v>1051</v>
      </c>
      <c r="W105" s="131">
        <v>126</v>
      </c>
      <c r="X105" s="131">
        <v>4</v>
      </c>
      <c r="Y105" s="131">
        <v>21</v>
      </c>
      <c r="Z105" s="131">
        <v>251</v>
      </c>
      <c r="AA105" s="131">
        <v>41</v>
      </c>
      <c r="AB105" s="131">
        <v>114</v>
      </c>
      <c r="AC105" s="131">
        <v>297</v>
      </c>
      <c r="AD105" s="131">
        <v>109</v>
      </c>
      <c r="AE105" s="131">
        <v>71</v>
      </c>
      <c r="AF105" s="131">
        <v>38</v>
      </c>
      <c r="AG105" s="131">
        <v>371</v>
      </c>
      <c r="AH105" s="131">
        <v>34</v>
      </c>
      <c r="AI105" s="131">
        <v>212</v>
      </c>
      <c r="AJ105" s="131">
        <v>139</v>
      </c>
      <c r="AK105" s="131">
        <v>354</v>
      </c>
      <c r="AL105" s="131">
        <v>733</v>
      </c>
      <c r="AM105" s="131">
        <v>604</v>
      </c>
      <c r="AN105" s="131">
        <v>47</v>
      </c>
      <c r="AO105" s="131">
        <v>1450</v>
      </c>
      <c r="AP105" s="131">
        <v>1231</v>
      </c>
      <c r="AQ105" s="131">
        <v>0</v>
      </c>
      <c r="AR105" s="131">
        <v>0</v>
      </c>
      <c r="AS105" s="131">
        <v>97</v>
      </c>
      <c r="AT105" s="131">
        <v>122</v>
      </c>
      <c r="AU105" s="131">
        <v>396</v>
      </c>
    </row>
    <row r="106" spans="1:47">
      <c r="A106" s="130" t="s">
        <v>1317</v>
      </c>
      <c r="B106" s="131">
        <v>1404</v>
      </c>
      <c r="C106" s="131">
        <v>614</v>
      </c>
      <c r="D106" s="131">
        <v>603</v>
      </c>
      <c r="E106" s="131">
        <v>801</v>
      </c>
      <c r="F106" s="131">
        <v>353</v>
      </c>
      <c r="G106" s="131">
        <v>659</v>
      </c>
      <c r="H106" s="131">
        <v>165</v>
      </c>
      <c r="I106" s="131">
        <v>227</v>
      </c>
      <c r="J106" s="131">
        <v>1213</v>
      </c>
      <c r="K106" s="131">
        <v>191</v>
      </c>
      <c r="L106" s="131">
        <v>68</v>
      </c>
      <c r="M106" s="131">
        <v>71</v>
      </c>
      <c r="N106" s="131">
        <v>93</v>
      </c>
      <c r="O106" s="131">
        <v>0</v>
      </c>
      <c r="P106" s="131">
        <v>299</v>
      </c>
      <c r="Q106" s="131">
        <v>245</v>
      </c>
      <c r="R106" s="131">
        <v>351</v>
      </c>
      <c r="S106" s="131">
        <v>369</v>
      </c>
      <c r="T106" s="131">
        <v>39</v>
      </c>
      <c r="U106" s="131">
        <v>100</v>
      </c>
      <c r="V106" s="131">
        <v>587</v>
      </c>
      <c r="W106" s="131">
        <v>55</v>
      </c>
      <c r="X106" s="131">
        <v>16</v>
      </c>
      <c r="Y106" s="131">
        <v>20</v>
      </c>
      <c r="Z106" s="131">
        <v>184</v>
      </c>
      <c r="AA106" s="131">
        <v>51</v>
      </c>
      <c r="AB106" s="131">
        <v>60</v>
      </c>
      <c r="AC106" s="131">
        <v>106</v>
      </c>
      <c r="AD106" s="131">
        <v>84</v>
      </c>
      <c r="AE106" s="131">
        <v>42</v>
      </c>
      <c r="AF106" s="131">
        <v>60</v>
      </c>
      <c r="AG106" s="131">
        <v>351</v>
      </c>
      <c r="AH106" s="131">
        <v>40</v>
      </c>
      <c r="AI106" s="131">
        <v>211</v>
      </c>
      <c r="AJ106" s="131">
        <v>107</v>
      </c>
      <c r="AK106" s="131">
        <v>343</v>
      </c>
      <c r="AL106" s="131">
        <v>760</v>
      </c>
      <c r="AM106" s="131">
        <v>226</v>
      </c>
      <c r="AN106" s="131">
        <v>10</v>
      </c>
      <c r="AO106" s="131">
        <v>1117</v>
      </c>
      <c r="AP106" s="131">
        <v>1005</v>
      </c>
      <c r="AQ106" s="131">
        <v>0</v>
      </c>
      <c r="AR106" s="131">
        <v>0</v>
      </c>
      <c r="AS106" s="131">
        <v>47</v>
      </c>
      <c r="AT106" s="131">
        <v>65</v>
      </c>
      <c r="AU106" s="131">
        <v>287</v>
      </c>
    </row>
    <row r="107" spans="1:47">
      <c r="A107" s="130" t="s">
        <v>1295</v>
      </c>
      <c r="B107" s="131">
        <v>1980</v>
      </c>
      <c r="C107" s="131">
        <v>1047</v>
      </c>
      <c r="D107" s="131">
        <v>917</v>
      </c>
      <c r="E107" s="131">
        <v>1063</v>
      </c>
      <c r="F107" s="131">
        <v>490</v>
      </c>
      <c r="G107" s="131">
        <v>842</v>
      </c>
      <c r="H107" s="131">
        <v>248</v>
      </c>
      <c r="I107" s="131">
        <v>400</v>
      </c>
      <c r="J107" s="131">
        <v>1672</v>
      </c>
      <c r="K107" s="131">
        <v>308</v>
      </c>
      <c r="L107" s="131">
        <v>139</v>
      </c>
      <c r="M107" s="131">
        <v>175</v>
      </c>
      <c r="N107" s="131">
        <v>147</v>
      </c>
      <c r="O107" s="131">
        <v>0</v>
      </c>
      <c r="P107" s="131">
        <v>285</v>
      </c>
      <c r="Q107" s="131">
        <v>269</v>
      </c>
      <c r="R107" s="131">
        <v>444</v>
      </c>
      <c r="S107" s="131">
        <v>730</v>
      </c>
      <c r="T107" s="131">
        <v>92</v>
      </c>
      <c r="U107" s="131">
        <v>160</v>
      </c>
      <c r="V107" s="131">
        <v>1124</v>
      </c>
      <c r="W107" s="131">
        <v>114</v>
      </c>
      <c r="X107" s="131">
        <v>11</v>
      </c>
      <c r="Y107" s="131">
        <v>35</v>
      </c>
      <c r="Z107" s="131">
        <v>338</v>
      </c>
      <c r="AA107" s="131">
        <v>40</v>
      </c>
      <c r="AB107" s="131">
        <v>108</v>
      </c>
      <c r="AC107" s="131">
        <v>280</v>
      </c>
      <c r="AD107" s="131">
        <v>129</v>
      </c>
      <c r="AE107" s="131">
        <v>56</v>
      </c>
      <c r="AF107" s="131">
        <v>49</v>
      </c>
      <c r="AG107" s="131">
        <v>397</v>
      </c>
      <c r="AH107" s="131">
        <v>30</v>
      </c>
      <c r="AI107" s="131">
        <v>258</v>
      </c>
      <c r="AJ107" s="131">
        <v>122</v>
      </c>
      <c r="AK107" s="131">
        <v>492</v>
      </c>
      <c r="AL107" s="131">
        <v>1010</v>
      </c>
      <c r="AM107" s="131">
        <v>374</v>
      </c>
      <c r="AN107" s="131">
        <v>22</v>
      </c>
      <c r="AO107" s="131">
        <v>1613</v>
      </c>
      <c r="AP107" s="131">
        <v>1373</v>
      </c>
      <c r="AQ107" s="131">
        <v>0</v>
      </c>
      <c r="AR107" s="131">
        <v>2</v>
      </c>
      <c r="AS107" s="131">
        <v>102</v>
      </c>
      <c r="AT107" s="131">
        <v>136</v>
      </c>
      <c r="AU107" s="131">
        <v>367</v>
      </c>
    </row>
    <row r="108" spans="1:47">
      <c r="A108" s="130" t="s">
        <v>1322</v>
      </c>
      <c r="B108" s="131">
        <v>718</v>
      </c>
      <c r="C108" s="131">
        <v>350</v>
      </c>
      <c r="D108" s="131">
        <v>324</v>
      </c>
      <c r="E108" s="131">
        <v>394</v>
      </c>
      <c r="F108" s="131">
        <v>213</v>
      </c>
      <c r="G108" s="131">
        <v>367</v>
      </c>
      <c r="H108" s="131">
        <v>64</v>
      </c>
      <c r="I108" s="131">
        <v>74</v>
      </c>
      <c r="J108" s="131">
        <v>604</v>
      </c>
      <c r="K108" s="131">
        <v>114</v>
      </c>
      <c r="L108" s="131">
        <v>56</v>
      </c>
      <c r="M108" s="131">
        <v>78</v>
      </c>
      <c r="N108" s="131">
        <v>51</v>
      </c>
      <c r="O108" s="131">
        <v>0</v>
      </c>
      <c r="P108" s="131">
        <v>175</v>
      </c>
      <c r="Q108" s="131">
        <v>98</v>
      </c>
      <c r="R108" s="131">
        <v>188</v>
      </c>
      <c r="S108" s="131">
        <v>181</v>
      </c>
      <c r="T108" s="131">
        <v>21</v>
      </c>
      <c r="U108" s="131">
        <v>54</v>
      </c>
      <c r="V108" s="131">
        <v>307</v>
      </c>
      <c r="W108" s="131">
        <v>16</v>
      </c>
      <c r="X108" s="131">
        <v>7</v>
      </c>
      <c r="Y108" s="131">
        <v>14</v>
      </c>
      <c r="Z108" s="131">
        <v>126</v>
      </c>
      <c r="AA108" s="131">
        <v>20</v>
      </c>
      <c r="AB108" s="131">
        <v>35</v>
      </c>
      <c r="AC108" s="131">
        <v>49</v>
      </c>
      <c r="AD108" s="131">
        <v>55</v>
      </c>
      <c r="AE108" s="131">
        <v>16</v>
      </c>
      <c r="AF108" s="131">
        <v>26</v>
      </c>
      <c r="AG108" s="131">
        <v>152</v>
      </c>
      <c r="AH108" s="131">
        <v>18</v>
      </c>
      <c r="AI108" s="131">
        <v>106</v>
      </c>
      <c r="AJ108" s="131">
        <v>67</v>
      </c>
      <c r="AK108" s="131">
        <v>159</v>
      </c>
      <c r="AL108" s="131">
        <v>379</v>
      </c>
      <c r="AM108" s="131">
        <v>158</v>
      </c>
      <c r="AN108" s="131">
        <v>3</v>
      </c>
      <c r="AO108" s="131">
        <v>565</v>
      </c>
      <c r="AP108" s="131">
        <v>467</v>
      </c>
      <c r="AQ108" s="131">
        <v>0</v>
      </c>
      <c r="AR108" s="131">
        <v>0</v>
      </c>
      <c r="AS108" s="131">
        <v>32</v>
      </c>
      <c r="AT108" s="131">
        <v>66</v>
      </c>
      <c r="AU108" s="131">
        <v>153</v>
      </c>
    </row>
    <row r="109" spans="1:47">
      <c r="A109" s="130" t="s">
        <v>1323</v>
      </c>
      <c r="B109" s="131">
        <v>778</v>
      </c>
      <c r="C109" s="131">
        <v>404</v>
      </c>
      <c r="D109" s="131">
        <v>354</v>
      </c>
      <c r="E109" s="131">
        <v>424</v>
      </c>
      <c r="F109" s="131">
        <v>239</v>
      </c>
      <c r="G109" s="131">
        <v>351</v>
      </c>
      <c r="H109" s="131">
        <v>84</v>
      </c>
      <c r="I109" s="131">
        <v>104</v>
      </c>
      <c r="J109" s="131">
        <v>656</v>
      </c>
      <c r="K109" s="131">
        <v>122</v>
      </c>
      <c r="L109" s="131">
        <v>53</v>
      </c>
      <c r="M109" s="131">
        <v>87</v>
      </c>
      <c r="N109" s="131">
        <v>64</v>
      </c>
      <c r="O109" s="131">
        <v>0</v>
      </c>
      <c r="P109" s="131">
        <v>162</v>
      </c>
      <c r="Q109" s="131">
        <v>113</v>
      </c>
      <c r="R109" s="131">
        <v>175</v>
      </c>
      <c r="S109" s="131">
        <v>218</v>
      </c>
      <c r="T109" s="131">
        <v>34</v>
      </c>
      <c r="U109" s="131">
        <v>75</v>
      </c>
      <c r="V109" s="131">
        <v>365</v>
      </c>
      <c r="W109" s="131">
        <v>20</v>
      </c>
      <c r="X109" s="131">
        <v>6</v>
      </c>
      <c r="Y109" s="131">
        <v>14</v>
      </c>
      <c r="Z109" s="131">
        <v>123</v>
      </c>
      <c r="AA109" s="131">
        <v>18</v>
      </c>
      <c r="AB109" s="131">
        <v>39</v>
      </c>
      <c r="AC109" s="131">
        <v>64</v>
      </c>
      <c r="AD109" s="131">
        <v>43</v>
      </c>
      <c r="AE109" s="131">
        <v>20</v>
      </c>
      <c r="AF109" s="131">
        <v>29</v>
      </c>
      <c r="AG109" s="131">
        <v>180</v>
      </c>
      <c r="AH109" s="131">
        <v>19</v>
      </c>
      <c r="AI109" s="131">
        <v>106</v>
      </c>
      <c r="AJ109" s="131">
        <v>86</v>
      </c>
      <c r="AK109" s="131">
        <v>161</v>
      </c>
      <c r="AL109" s="131">
        <v>425</v>
      </c>
      <c r="AM109" s="131">
        <v>161</v>
      </c>
      <c r="AN109" s="131">
        <v>7</v>
      </c>
      <c r="AO109" s="131">
        <v>578</v>
      </c>
      <c r="AP109" s="131">
        <v>483</v>
      </c>
      <c r="AQ109" s="131">
        <v>1</v>
      </c>
      <c r="AR109" s="131">
        <v>0</v>
      </c>
      <c r="AS109" s="131">
        <v>25</v>
      </c>
      <c r="AT109" s="131">
        <v>69</v>
      </c>
      <c r="AU109" s="131">
        <v>200</v>
      </c>
    </row>
    <row r="110" spans="1:47">
      <c r="A110" s="130" t="s">
        <v>1319</v>
      </c>
      <c r="B110" s="131">
        <v>127</v>
      </c>
      <c r="C110" s="131">
        <v>68</v>
      </c>
      <c r="D110" s="131">
        <v>53</v>
      </c>
      <c r="E110" s="131">
        <v>74</v>
      </c>
      <c r="F110" s="131">
        <v>47</v>
      </c>
      <c r="G110" s="131">
        <v>58</v>
      </c>
      <c r="H110" s="131">
        <v>12</v>
      </c>
      <c r="I110" s="131">
        <v>10</v>
      </c>
      <c r="J110" s="131">
        <v>110</v>
      </c>
      <c r="K110" s="131">
        <v>17</v>
      </c>
      <c r="L110" s="131">
        <v>10</v>
      </c>
      <c r="M110" s="131">
        <v>17</v>
      </c>
      <c r="N110" s="131">
        <v>7</v>
      </c>
      <c r="O110" s="131">
        <v>0</v>
      </c>
      <c r="P110" s="131">
        <v>41</v>
      </c>
      <c r="Q110" s="131">
        <v>22</v>
      </c>
      <c r="R110" s="131">
        <v>27</v>
      </c>
      <c r="S110" s="131">
        <v>27</v>
      </c>
      <c r="T110" s="131">
        <v>1</v>
      </c>
      <c r="U110" s="131">
        <v>9</v>
      </c>
      <c r="V110" s="131">
        <v>44</v>
      </c>
      <c r="W110" s="131">
        <v>6</v>
      </c>
      <c r="X110" s="131">
        <v>0</v>
      </c>
      <c r="Y110" s="131">
        <v>5</v>
      </c>
      <c r="Z110" s="131">
        <v>22</v>
      </c>
      <c r="AA110" s="131">
        <v>2</v>
      </c>
      <c r="AB110" s="131">
        <v>0</v>
      </c>
      <c r="AC110" s="131">
        <v>5</v>
      </c>
      <c r="AD110" s="131">
        <v>12</v>
      </c>
      <c r="AE110" s="131">
        <v>5</v>
      </c>
      <c r="AF110" s="131">
        <v>6</v>
      </c>
      <c r="AG110" s="131">
        <v>30</v>
      </c>
      <c r="AH110" s="131">
        <v>4</v>
      </c>
      <c r="AI110" s="131">
        <v>20</v>
      </c>
      <c r="AJ110" s="131">
        <v>9</v>
      </c>
      <c r="AK110" s="131">
        <v>34</v>
      </c>
      <c r="AL110" s="131">
        <v>50</v>
      </c>
      <c r="AM110" s="131">
        <v>34</v>
      </c>
      <c r="AN110" s="131">
        <v>1</v>
      </c>
      <c r="AO110" s="131">
        <v>99</v>
      </c>
      <c r="AP110" s="131">
        <v>79</v>
      </c>
      <c r="AQ110" s="131">
        <v>0</v>
      </c>
      <c r="AR110" s="131">
        <v>0</v>
      </c>
      <c r="AS110" s="131">
        <v>7</v>
      </c>
      <c r="AT110" s="131">
        <v>13</v>
      </c>
      <c r="AU110" s="131">
        <v>28</v>
      </c>
    </row>
    <row r="111" spans="1:47">
      <c r="A111" s="130" t="s">
        <v>1321</v>
      </c>
      <c r="B111" s="131">
        <v>998</v>
      </c>
      <c r="C111" s="131">
        <v>502</v>
      </c>
      <c r="D111" s="131">
        <v>496</v>
      </c>
      <c r="E111" s="131">
        <v>502</v>
      </c>
      <c r="F111" s="131">
        <v>294</v>
      </c>
      <c r="G111" s="131">
        <v>491</v>
      </c>
      <c r="H111" s="131">
        <v>91</v>
      </c>
      <c r="I111" s="131">
        <v>122</v>
      </c>
      <c r="J111" s="131">
        <v>841</v>
      </c>
      <c r="K111" s="131">
        <v>157</v>
      </c>
      <c r="L111" s="131">
        <v>65</v>
      </c>
      <c r="M111" s="131">
        <v>144</v>
      </c>
      <c r="N111" s="131">
        <v>93</v>
      </c>
      <c r="O111" s="131">
        <v>18</v>
      </c>
      <c r="P111" s="131">
        <v>184</v>
      </c>
      <c r="Q111" s="131">
        <v>147</v>
      </c>
      <c r="R111" s="131">
        <v>209</v>
      </c>
      <c r="S111" s="131">
        <v>275</v>
      </c>
      <c r="T111" s="131">
        <v>53</v>
      </c>
      <c r="U111" s="131">
        <v>130</v>
      </c>
      <c r="V111" s="131">
        <v>506</v>
      </c>
      <c r="W111" s="131">
        <v>36</v>
      </c>
      <c r="X111" s="131">
        <v>10</v>
      </c>
      <c r="Y111" s="131">
        <v>20</v>
      </c>
      <c r="Z111" s="131">
        <v>134</v>
      </c>
      <c r="AA111" s="131">
        <v>27</v>
      </c>
      <c r="AB111" s="131">
        <v>86</v>
      </c>
      <c r="AC111" s="131">
        <v>83</v>
      </c>
      <c r="AD111" s="131">
        <v>62</v>
      </c>
      <c r="AE111" s="131">
        <v>39</v>
      </c>
      <c r="AF111" s="131">
        <v>25</v>
      </c>
      <c r="AG111" s="131">
        <v>200</v>
      </c>
      <c r="AH111" s="131">
        <v>25</v>
      </c>
      <c r="AI111" s="131">
        <v>114</v>
      </c>
      <c r="AJ111" s="131">
        <v>132</v>
      </c>
      <c r="AK111" s="131">
        <v>219</v>
      </c>
      <c r="AL111" s="131">
        <v>453</v>
      </c>
      <c r="AM111" s="131">
        <v>289</v>
      </c>
      <c r="AN111" s="131">
        <v>3</v>
      </c>
      <c r="AO111" s="131">
        <v>787</v>
      </c>
      <c r="AP111" s="131">
        <v>613</v>
      </c>
      <c r="AQ111" s="131">
        <v>0</v>
      </c>
      <c r="AR111" s="131">
        <v>0</v>
      </c>
      <c r="AS111" s="131">
        <v>50</v>
      </c>
      <c r="AT111" s="131">
        <v>124</v>
      </c>
      <c r="AU111" s="131">
        <v>211</v>
      </c>
    </row>
    <row r="112" spans="1:47">
      <c r="A112" s="130" t="s">
        <v>1307</v>
      </c>
      <c r="B112" s="131">
        <v>1613</v>
      </c>
      <c r="C112" s="131">
        <v>794</v>
      </c>
      <c r="D112" s="131">
        <v>729</v>
      </c>
      <c r="E112" s="131">
        <v>884</v>
      </c>
      <c r="F112" s="131">
        <v>418</v>
      </c>
      <c r="G112" s="131">
        <v>707</v>
      </c>
      <c r="H112" s="131">
        <v>223</v>
      </c>
      <c r="I112" s="131">
        <v>265</v>
      </c>
      <c r="J112" s="131">
        <v>1336</v>
      </c>
      <c r="K112" s="131">
        <v>277</v>
      </c>
      <c r="L112" s="131">
        <v>121</v>
      </c>
      <c r="M112" s="131">
        <v>177</v>
      </c>
      <c r="N112" s="131">
        <v>177</v>
      </c>
      <c r="O112" s="131">
        <v>0</v>
      </c>
      <c r="P112" s="131">
        <v>145</v>
      </c>
      <c r="Q112" s="131">
        <v>169</v>
      </c>
      <c r="R112" s="131">
        <v>384</v>
      </c>
      <c r="S112" s="131">
        <v>622</v>
      </c>
      <c r="T112" s="131">
        <v>75</v>
      </c>
      <c r="U112" s="131">
        <v>217</v>
      </c>
      <c r="V112" s="131">
        <v>1013</v>
      </c>
      <c r="W112" s="131">
        <v>112</v>
      </c>
      <c r="X112" s="131">
        <v>16</v>
      </c>
      <c r="Y112" s="131">
        <v>11</v>
      </c>
      <c r="Z112" s="131">
        <v>189</v>
      </c>
      <c r="AA112" s="131">
        <v>24</v>
      </c>
      <c r="AB112" s="131">
        <v>98</v>
      </c>
      <c r="AC112" s="131">
        <v>100</v>
      </c>
      <c r="AD112" s="131">
        <v>255</v>
      </c>
      <c r="AE112" s="131">
        <v>58</v>
      </c>
      <c r="AF112" s="131">
        <v>68</v>
      </c>
      <c r="AG112" s="131">
        <v>333</v>
      </c>
      <c r="AH112" s="131">
        <v>26</v>
      </c>
      <c r="AI112" s="131">
        <v>142</v>
      </c>
      <c r="AJ112" s="131">
        <v>150</v>
      </c>
      <c r="AK112" s="131">
        <v>440</v>
      </c>
      <c r="AL112" s="131">
        <v>621</v>
      </c>
      <c r="AM112" s="131">
        <v>412</v>
      </c>
      <c r="AN112" s="131">
        <v>45</v>
      </c>
      <c r="AO112" s="131">
        <v>1281</v>
      </c>
      <c r="AP112" s="131">
        <v>1038</v>
      </c>
      <c r="AQ112" s="131">
        <v>0</v>
      </c>
      <c r="AR112" s="131">
        <v>0</v>
      </c>
      <c r="AS112" s="131">
        <v>98</v>
      </c>
      <c r="AT112" s="131">
        <v>145</v>
      </c>
      <c r="AU112" s="131">
        <v>332</v>
      </c>
    </row>
    <row r="113" spans="1:47">
      <c r="A113" s="130" t="s">
        <v>1315</v>
      </c>
      <c r="B113" s="131">
        <v>1764</v>
      </c>
      <c r="C113" s="131">
        <v>951</v>
      </c>
      <c r="D113" s="131">
        <v>841</v>
      </c>
      <c r="E113" s="131">
        <v>923</v>
      </c>
      <c r="F113" s="131">
        <v>432</v>
      </c>
      <c r="G113" s="131">
        <v>732</v>
      </c>
      <c r="H113" s="131">
        <v>254</v>
      </c>
      <c r="I113" s="131">
        <v>346</v>
      </c>
      <c r="J113" s="131">
        <v>1499</v>
      </c>
      <c r="K113" s="131">
        <v>265</v>
      </c>
      <c r="L113" s="131">
        <v>107</v>
      </c>
      <c r="M113" s="131">
        <v>144</v>
      </c>
      <c r="N113" s="131">
        <v>119</v>
      </c>
      <c r="O113" s="131">
        <v>0</v>
      </c>
      <c r="P113" s="131">
        <v>400</v>
      </c>
      <c r="Q113" s="131">
        <v>269</v>
      </c>
      <c r="R113" s="131">
        <v>407</v>
      </c>
      <c r="S113" s="131">
        <v>519</v>
      </c>
      <c r="T113" s="131">
        <v>54</v>
      </c>
      <c r="U113" s="131">
        <v>114</v>
      </c>
      <c r="V113" s="131">
        <v>800</v>
      </c>
      <c r="W113" s="131">
        <v>96</v>
      </c>
      <c r="X113" s="131">
        <v>16</v>
      </c>
      <c r="Y113" s="131">
        <v>28</v>
      </c>
      <c r="Z113" s="131">
        <v>255</v>
      </c>
      <c r="AA113" s="131">
        <v>53</v>
      </c>
      <c r="AB113" s="131">
        <v>92</v>
      </c>
      <c r="AC113" s="131">
        <v>213</v>
      </c>
      <c r="AD113" s="131">
        <v>99</v>
      </c>
      <c r="AE113" s="131">
        <v>63</v>
      </c>
      <c r="AF113" s="131">
        <v>58</v>
      </c>
      <c r="AG113" s="131">
        <v>343</v>
      </c>
      <c r="AH113" s="131">
        <v>61</v>
      </c>
      <c r="AI113" s="131">
        <v>253</v>
      </c>
      <c r="AJ113" s="131">
        <v>115</v>
      </c>
      <c r="AK113" s="131">
        <v>444</v>
      </c>
      <c r="AL113" s="131">
        <v>874</v>
      </c>
      <c r="AM113" s="131">
        <v>334</v>
      </c>
      <c r="AN113" s="131">
        <v>34</v>
      </c>
      <c r="AO113" s="131">
        <v>1392</v>
      </c>
      <c r="AP113" s="131">
        <v>1185</v>
      </c>
      <c r="AQ113" s="131">
        <v>2</v>
      </c>
      <c r="AR113" s="131">
        <v>0</v>
      </c>
      <c r="AS113" s="131">
        <v>90</v>
      </c>
      <c r="AT113" s="131">
        <v>115</v>
      </c>
      <c r="AU113" s="131">
        <v>372</v>
      </c>
    </row>
    <row r="114" spans="1:47">
      <c r="A114" s="130" t="s">
        <v>1298</v>
      </c>
      <c r="B114" s="131">
        <v>1944</v>
      </c>
      <c r="C114" s="131">
        <v>872</v>
      </c>
      <c r="D114" s="131">
        <v>866</v>
      </c>
      <c r="E114" s="131">
        <v>1078</v>
      </c>
      <c r="F114" s="131">
        <v>524</v>
      </c>
      <c r="G114" s="131">
        <v>931</v>
      </c>
      <c r="H114" s="131">
        <v>219</v>
      </c>
      <c r="I114" s="131">
        <v>270</v>
      </c>
      <c r="J114" s="131">
        <v>1714</v>
      </c>
      <c r="K114" s="131">
        <v>230</v>
      </c>
      <c r="L114" s="131">
        <v>92</v>
      </c>
      <c r="M114" s="131">
        <v>106</v>
      </c>
      <c r="N114" s="131">
        <v>171</v>
      </c>
      <c r="O114" s="131">
        <v>0</v>
      </c>
      <c r="P114" s="131">
        <v>360</v>
      </c>
      <c r="Q114" s="131">
        <v>314</v>
      </c>
      <c r="R114" s="131">
        <v>508</v>
      </c>
      <c r="S114" s="131">
        <v>557</v>
      </c>
      <c r="T114" s="131">
        <v>60</v>
      </c>
      <c r="U114" s="131">
        <v>145</v>
      </c>
      <c r="V114" s="131">
        <v>880</v>
      </c>
      <c r="W114" s="131">
        <v>69</v>
      </c>
      <c r="X114" s="131">
        <v>17</v>
      </c>
      <c r="Y114" s="131">
        <v>31</v>
      </c>
      <c r="Z114" s="131">
        <v>289</v>
      </c>
      <c r="AA114" s="131">
        <v>48</v>
      </c>
      <c r="AB114" s="131">
        <v>114</v>
      </c>
      <c r="AC114" s="131">
        <v>131</v>
      </c>
      <c r="AD114" s="131">
        <v>117</v>
      </c>
      <c r="AE114" s="131">
        <v>57</v>
      </c>
      <c r="AF114" s="131">
        <v>72</v>
      </c>
      <c r="AG114" s="131">
        <v>416</v>
      </c>
      <c r="AH114" s="131">
        <v>63</v>
      </c>
      <c r="AI114" s="131">
        <v>318</v>
      </c>
      <c r="AJ114" s="131">
        <v>192</v>
      </c>
      <c r="AK114" s="131">
        <v>566</v>
      </c>
      <c r="AL114" s="131">
        <v>919</v>
      </c>
      <c r="AM114" s="131">
        <v>381</v>
      </c>
      <c r="AN114" s="131">
        <v>7</v>
      </c>
      <c r="AO114" s="131">
        <v>1564</v>
      </c>
      <c r="AP114" s="131">
        <v>1397</v>
      </c>
      <c r="AQ114" s="131">
        <v>0</v>
      </c>
      <c r="AR114" s="131">
        <v>0</v>
      </c>
      <c r="AS114" s="131">
        <v>82</v>
      </c>
      <c r="AT114" s="131">
        <v>85</v>
      </c>
      <c r="AU114" s="131">
        <v>380</v>
      </c>
    </row>
    <row r="115" spans="1:47">
      <c r="A115" s="130" t="s">
        <v>1311</v>
      </c>
      <c r="B115" s="131">
        <v>2012</v>
      </c>
      <c r="C115" s="131">
        <v>998</v>
      </c>
      <c r="D115" s="131">
        <v>923</v>
      </c>
      <c r="E115" s="131">
        <v>1089</v>
      </c>
      <c r="F115" s="131">
        <v>565</v>
      </c>
      <c r="G115" s="131">
        <v>910</v>
      </c>
      <c r="H115" s="131">
        <v>251</v>
      </c>
      <c r="I115" s="131">
        <v>286</v>
      </c>
      <c r="J115" s="131">
        <v>1704</v>
      </c>
      <c r="K115" s="131">
        <v>308</v>
      </c>
      <c r="L115" s="131">
        <v>125</v>
      </c>
      <c r="M115" s="131">
        <v>204</v>
      </c>
      <c r="N115" s="131">
        <v>184</v>
      </c>
      <c r="O115" s="131">
        <v>0</v>
      </c>
      <c r="P115" s="131">
        <v>202</v>
      </c>
      <c r="Q115" s="131">
        <v>208</v>
      </c>
      <c r="R115" s="131">
        <v>502</v>
      </c>
      <c r="S115" s="131">
        <v>729</v>
      </c>
      <c r="T115" s="131">
        <v>82</v>
      </c>
      <c r="U115" s="131">
        <v>287</v>
      </c>
      <c r="V115" s="131">
        <v>1242</v>
      </c>
      <c r="W115" s="131">
        <v>158</v>
      </c>
      <c r="X115" s="131">
        <v>15</v>
      </c>
      <c r="Y115" s="131">
        <v>18</v>
      </c>
      <c r="Z115" s="131">
        <v>276</v>
      </c>
      <c r="AA115" s="131">
        <v>24</v>
      </c>
      <c r="AB115" s="131">
        <v>135</v>
      </c>
      <c r="AC115" s="131">
        <v>139</v>
      </c>
      <c r="AD115" s="131">
        <v>202</v>
      </c>
      <c r="AE115" s="131">
        <v>55</v>
      </c>
      <c r="AF115" s="131">
        <v>68</v>
      </c>
      <c r="AG115" s="131">
        <v>468</v>
      </c>
      <c r="AH115" s="131">
        <v>47</v>
      </c>
      <c r="AI115" s="131">
        <v>195</v>
      </c>
      <c r="AJ115" s="131">
        <v>190</v>
      </c>
      <c r="AK115" s="131">
        <v>427</v>
      </c>
      <c r="AL115" s="131">
        <v>777</v>
      </c>
      <c r="AM115" s="131">
        <v>655</v>
      </c>
      <c r="AN115" s="131">
        <v>76</v>
      </c>
      <c r="AO115" s="131">
        <v>1603</v>
      </c>
      <c r="AP115" s="131">
        <v>1313</v>
      </c>
      <c r="AQ115" s="131">
        <v>1</v>
      </c>
      <c r="AR115" s="131">
        <v>0</v>
      </c>
      <c r="AS115" s="131">
        <v>125</v>
      </c>
      <c r="AT115" s="131">
        <v>164</v>
      </c>
      <c r="AU115" s="131">
        <v>409</v>
      </c>
    </row>
    <row r="116" spans="1:47">
      <c r="A116" s="130" t="s">
        <v>1296</v>
      </c>
      <c r="B116" s="131">
        <v>3266</v>
      </c>
      <c r="C116" s="131">
        <v>1850</v>
      </c>
      <c r="D116" s="131">
        <v>1604</v>
      </c>
      <c r="E116" s="131">
        <v>1662</v>
      </c>
      <c r="F116" s="131">
        <v>1017</v>
      </c>
      <c r="G116" s="131">
        <v>1567</v>
      </c>
      <c r="H116" s="131">
        <v>335</v>
      </c>
      <c r="I116" s="131">
        <v>347</v>
      </c>
      <c r="J116" s="131">
        <v>2671</v>
      </c>
      <c r="K116" s="131">
        <v>595</v>
      </c>
      <c r="L116" s="131">
        <v>270</v>
      </c>
      <c r="M116" s="131">
        <v>597</v>
      </c>
      <c r="N116" s="131">
        <v>324</v>
      </c>
      <c r="O116" s="131">
        <v>1360</v>
      </c>
      <c r="P116" s="131">
        <v>502</v>
      </c>
      <c r="Q116" s="131">
        <v>346</v>
      </c>
      <c r="R116" s="131">
        <v>742</v>
      </c>
      <c r="S116" s="131">
        <v>1103</v>
      </c>
      <c r="T116" s="131">
        <v>148</v>
      </c>
      <c r="U116" s="131">
        <v>424</v>
      </c>
      <c r="V116" s="131">
        <v>1901</v>
      </c>
      <c r="W116" s="131">
        <v>94</v>
      </c>
      <c r="X116" s="131">
        <v>30</v>
      </c>
      <c r="Y116" s="131">
        <v>24</v>
      </c>
      <c r="Z116" s="131">
        <v>473</v>
      </c>
      <c r="AA116" s="131">
        <v>63</v>
      </c>
      <c r="AB116" s="131">
        <v>249</v>
      </c>
      <c r="AC116" s="131">
        <v>308</v>
      </c>
      <c r="AD116" s="131">
        <v>273</v>
      </c>
      <c r="AE116" s="131">
        <v>112</v>
      </c>
      <c r="AF116" s="131">
        <v>84</v>
      </c>
      <c r="AG116" s="131">
        <v>745</v>
      </c>
      <c r="AH116" s="131">
        <v>61</v>
      </c>
      <c r="AI116" s="131">
        <v>348</v>
      </c>
      <c r="AJ116" s="131">
        <v>368</v>
      </c>
      <c r="AK116" s="131">
        <v>537</v>
      </c>
      <c r="AL116" s="131">
        <v>1367</v>
      </c>
      <c r="AM116" s="131">
        <v>1127</v>
      </c>
      <c r="AN116" s="131">
        <v>87</v>
      </c>
      <c r="AO116" s="131">
        <v>2484</v>
      </c>
      <c r="AP116" s="131">
        <v>1806</v>
      </c>
      <c r="AQ116" s="131">
        <v>2</v>
      </c>
      <c r="AR116" s="131">
        <v>0</v>
      </c>
      <c r="AS116" s="131">
        <v>184</v>
      </c>
      <c r="AT116" s="131">
        <v>492</v>
      </c>
      <c r="AU116" s="131">
        <v>782</v>
      </c>
    </row>
    <row r="117" spans="1:47">
      <c r="A117" s="130" t="s">
        <v>1309</v>
      </c>
      <c r="B117" s="131">
        <v>2327</v>
      </c>
      <c r="C117" s="131">
        <v>1300</v>
      </c>
      <c r="D117" s="131">
        <v>1090</v>
      </c>
      <c r="E117" s="131">
        <v>1237</v>
      </c>
      <c r="F117" s="131">
        <v>579</v>
      </c>
      <c r="G117" s="131">
        <v>1053</v>
      </c>
      <c r="H117" s="131">
        <v>308</v>
      </c>
      <c r="I117" s="131">
        <v>387</v>
      </c>
      <c r="J117" s="131">
        <v>2035</v>
      </c>
      <c r="K117" s="131">
        <v>292</v>
      </c>
      <c r="L117" s="131">
        <v>118</v>
      </c>
      <c r="M117" s="131">
        <v>238</v>
      </c>
      <c r="N117" s="131">
        <v>124</v>
      </c>
      <c r="O117" s="131">
        <v>53</v>
      </c>
      <c r="P117" s="131">
        <v>340</v>
      </c>
      <c r="Q117" s="131">
        <v>264</v>
      </c>
      <c r="R117" s="131">
        <v>546</v>
      </c>
      <c r="S117" s="131">
        <v>791</v>
      </c>
      <c r="T117" s="131">
        <v>127</v>
      </c>
      <c r="U117" s="131">
        <v>257</v>
      </c>
      <c r="V117" s="131">
        <v>1338</v>
      </c>
      <c r="W117" s="131">
        <v>91</v>
      </c>
      <c r="X117" s="131">
        <v>17</v>
      </c>
      <c r="Y117" s="131">
        <v>50</v>
      </c>
      <c r="Z117" s="131">
        <v>405</v>
      </c>
      <c r="AA117" s="131">
        <v>49</v>
      </c>
      <c r="AB117" s="131">
        <v>100</v>
      </c>
      <c r="AC117" s="131">
        <v>470</v>
      </c>
      <c r="AD117" s="131">
        <v>81</v>
      </c>
      <c r="AE117" s="131">
        <v>59</v>
      </c>
      <c r="AF117" s="131">
        <v>53</v>
      </c>
      <c r="AG117" s="131">
        <v>428</v>
      </c>
      <c r="AH117" s="131">
        <v>55</v>
      </c>
      <c r="AI117" s="131">
        <v>261</v>
      </c>
      <c r="AJ117" s="131">
        <v>193</v>
      </c>
      <c r="AK117" s="131">
        <v>476</v>
      </c>
      <c r="AL117" s="131">
        <v>1079</v>
      </c>
      <c r="AM117" s="131">
        <v>633</v>
      </c>
      <c r="AN117" s="131">
        <v>62</v>
      </c>
      <c r="AO117" s="131">
        <v>1913</v>
      </c>
      <c r="AP117" s="131">
        <v>1601</v>
      </c>
      <c r="AQ117" s="131">
        <v>1</v>
      </c>
      <c r="AR117" s="131">
        <v>1</v>
      </c>
      <c r="AS117" s="131">
        <v>119</v>
      </c>
      <c r="AT117" s="131">
        <v>191</v>
      </c>
      <c r="AU117" s="131">
        <v>414</v>
      </c>
    </row>
    <row r="118" spans="1:47">
      <c r="A118" s="130" t="s">
        <v>1297</v>
      </c>
      <c r="B118" s="131">
        <v>2777</v>
      </c>
      <c r="C118" s="131">
        <v>1458</v>
      </c>
      <c r="D118" s="131">
        <v>1418</v>
      </c>
      <c r="E118" s="131">
        <v>1359</v>
      </c>
      <c r="F118" s="131">
        <v>807</v>
      </c>
      <c r="G118" s="131">
        <v>1295</v>
      </c>
      <c r="H118" s="131">
        <v>346</v>
      </c>
      <c r="I118" s="131">
        <v>329</v>
      </c>
      <c r="J118" s="131">
        <v>2273</v>
      </c>
      <c r="K118" s="131">
        <v>504</v>
      </c>
      <c r="L118" s="131">
        <v>246</v>
      </c>
      <c r="M118" s="131">
        <v>362</v>
      </c>
      <c r="N118" s="131">
        <v>299</v>
      </c>
      <c r="O118" s="131">
        <v>23</v>
      </c>
      <c r="P118" s="131">
        <v>399</v>
      </c>
      <c r="Q118" s="131">
        <v>335</v>
      </c>
      <c r="R118" s="131">
        <v>648</v>
      </c>
      <c r="S118" s="131">
        <v>954</v>
      </c>
      <c r="T118" s="131">
        <v>122</v>
      </c>
      <c r="U118" s="131">
        <v>318</v>
      </c>
      <c r="V118" s="131">
        <v>1586</v>
      </c>
      <c r="W118" s="131">
        <v>84</v>
      </c>
      <c r="X118" s="131">
        <v>23</v>
      </c>
      <c r="Y118" s="131">
        <v>32</v>
      </c>
      <c r="Z118" s="131">
        <v>407</v>
      </c>
      <c r="AA118" s="131">
        <v>50</v>
      </c>
      <c r="AB118" s="131">
        <v>224</v>
      </c>
      <c r="AC118" s="131">
        <v>230</v>
      </c>
      <c r="AD118" s="131">
        <v>211</v>
      </c>
      <c r="AE118" s="131">
        <v>102</v>
      </c>
      <c r="AF118" s="131">
        <v>95</v>
      </c>
      <c r="AG118" s="131">
        <v>552</v>
      </c>
      <c r="AH118" s="131">
        <v>67</v>
      </c>
      <c r="AI118" s="131">
        <v>325</v>
      </c>
      <c r="AJ118" s="131">
        <v>356</v>
      </c>
      <c r="AK118" s="131">
        <v>550</v>
      </c>
      <c r="AL118" s="131">
        <v>1275</v>
      </c>
      <c r="AM118" s="131">
        <v>761</v>
      </c>
      <c r="AN118" s="131">
        <v>55</v>
      </c>
      <c r="AO118" s="131">
        <v>2131</v>
      </c>
      <c r="AP118" s="131">
        <v>1662</v>
      </c>
      <c r="AQ118" s="131">
        <v>0</v>
      </c>
      <c r="AR118" s="131">
        <v>0</v>
      </c>
      <c r="AS118" s="131">
        <v>162</v>
      </c>
      <c r="AT118" s="131">
        <v>307</v>
      </c>
      <c r="AU118" s="131">
        <v>646</v>
      </c>
    </row>
    <row r="119" spans="1:47">
      <c r="A119" s="130" t="s">
        <v>1301</v>
      </c>
      <c r="B119" s="131">
        <v>2168</v>
      </c>
      <c r="C119" s="131">
        <v>1181</v>
      </c>
      <c r="D119" s="131">
        <v>1042</v>
      </c>
      <c r="E119" s="131">
        <v>1126</v>
      </c>
      <c r="F119" s="131">
        <v>664</v>
      </c>
      <c r="G119" s="131">
        <v>906</v>
      </c>
      <c r="H119" s="131">
        <v>284</v>
      </c>
      <c r="I119" s="131">
        <v>314</v>
      </c>
      <c r="J119" s="131">
        <v>1812</v>
      </c>
      <c r="K119" s="131">
        <v>356</v>
      </c>
      <c r="L119" s="131">
        <v>149</v>
      </c>
      <c r="M119" s="131">
        <v>359</v>
      </c>
      <c r="N119" s="131">
        <v>191</v>
      </c>
      <c r="O119" s="131">
        <v>270</v>
      </c>
      <c r="P119" s="131">
        <v>189</v>
      </c>
      <c r="Q119" s="131">
        <v>203</v>
      </c>
      <c r="R119" s="131">
        <v>485</v>
      </c>
      <c r="S119" s="131">
        <v>904</v>
      </c>
      <c r="T119" s="131">
        <v>132</v>
      </c>
      <c r="U119" s="131">
        <v>252</v>
      </c>
      <c r="V119" s="131">
        <v>1428</v>
      </c>
      <c r="W119" s="131">
        <v>98</v>
      </c>
      <c r="X119" s="131">
        <v>13</v>
      </c>
      <c r="Y119" s="131">
        <v>22</v>
      </c>
      <c r="Z119" s="131">
        <v>337</v>
      </c>
      <c r="AA119" s="131">
        <v>32</v>
      </c>
      <c r="AB119" s="131">
        <v>140</v>
      </c>
      <c r="AC119" s="131">
        <v>228</v>
      </c>
      <c r="AD119" s="131">
        <v>221</v>
      </c>
      <c r="AE119" s="131">
        <v>67</v>
      </c>
      <c r="AF119" s="131">
        <v>71</v>
      </c>
      <c r="AG119" s="131">
        <v>448</v>
      </c>
      <c r="AH119" s="131">
        <v>17</v>
      </c>
      <c r="AI119" s="131">
        <v>203</v>
      </c>
      <c r="AJ119" s="131">
        <v>254</v>
      </c>
      <c r="AK119" s="131">
        <v>394</v>
      </c>
      <c r="AL119" s="131">
        <v>816</v>
      </c>
      <c r="AM119" s="131">
        <v>794</v>
      </c>
      <c r="AN119" s="131">
        <v>77</v>
      </c>
      <c r="AO119" s="131">
        <v>1710</v>
      </c>
      <c r="AP119" s="131">
        <v>1290</v>
      </c>
      <c r="AQ119" s="131">
        <v>1</v>
      </c>
      <c r="AR119" s="131">
        <v>1</v>
      </c>
      <c r="AS119" s="131">
        <v>121</v>
      </c>
      <c r="AT119" s="131">
        <v>297</v>
      </c>
      <c r="AU119" s="131">
        <v>458</v>
      </c>
    </row>
    <row r="120" spans="1:47">
      <c r="A120" s="130" t="s">
        <v>1303</v>
      </c>
      <c r="B120" s="131">
        <v>1527</v>
      </c>
      <c r="C120" s="131">
        <v>751</v>
      </c>
      <c r="D120" s="131">
        <v>697</v>
      </c>
      <c r="E120" s="131">
        <v>830</v>
      </c>
      <c r="F120" s="131">
        <v>431</v>
      </c>
      <c r="G120" s="131">
        <v>642</v>
      </c>
      <c r="H120" s="131">
        <v>194</v>
      </c>
      <c r="I120" s="131">
        <v>260</v>
      </c>
      <c r="J120" s="131">
        <v>1308</v>
      </c>
      <c r="K120" s="131">
        <v>219</v>
      </c>
      <c r="L120" s="131">
        <v>87</v>
      </c>
      <c r="M120" s="131">
        <v>158</v>
      </c>
      <c r="N120" s="131">
        <v>129</v>
      </c>
      <c r="O120" s="131">
        <v>0</v>
      </c>
      <c r="P120" s="131">
        <v>137</v>
      </c>
      <c r="Q120" s="131">
        <v>164</v>
      </c>
      <c r="R120" s="131">
        <v>361</v>
      </c>
      <c r="S120" s="131">
        <v>624</v>
      </c>
      <c r="T120" s="131">
        <v>80</v>
      </c>
      <c r="U120" s="131">
        <v>155</v>
      </c>
      <c r="V120" s="131">
        <v>959</v>
      </c>
      <c r="W120" s="131">
        <v>123</v>
      </c>
      <c r="X120" s="131">
        <v>10</v>
      </c>
      <c r="Y120" s="131">
        <v>19</v>
      </c>
      <c r="Z120" s="131">
        <v>196</v>
      </c>
      <c r="AA120" s="131">
        <v>22</v>
      </c>
      <c r="AB120" s="131">
        <v>97</v>
      </c>
      <c r="AC120" s="131">
        <v>104</v>
      </c>
      <c r="AD120" s="131">
        <v>186</v>
      </c>
      <c r="AE120" s="131">
        <v>63</v>
      </c>
      <c r="AF120" s="131">
        <v>51</v>
      </c>
      <c r="AG120" s="131">
        <v>320</v>
      </c>
      <c r="AH120" s="131">
        <v>23</v>
      </c>
      <c r="AI120" s="131">
        <v>159</v>
      </c>
      <c r="AJ120" s="131">
        <v>133</v>
      </c>
      <c r="AK120" s="131">
        <v>257</v>
      </c>
      <c r="AL120" s="131">
        <v>667</v>
      </c>
      <c r="AM120" s="131">
        <v>487</v>
      </c>
      <c r="AN120" s="131">
        <v>41</v>
      </c>
      <c r="AO120" s="131">
        <v>1206</v>
      </c>
      <c r="AP120" s="131">
        <v>998</v>
      </c>
      <c r="AQ120" s="131">
        <v>2</v>
      </c>
      <c r="AR120" s="131">
        <v>1</v>
      </c>
      <c r="AS120" s="131">
        <v>78</v>
      </c>
      <c r="AT120" s="131">
        <v>127</v>
      </c>
      <c r="AU120" s="131">
        <v>321</v>
      </c>
    </row>
    <row r="121" spans="1:47">
      <c r="A121" s="130" t="s">
        <v>1300</v>
      </c>
      <c r="B121" s="131">
        <v>1378</v>
      </c>
      <c r="C121" s="131">
        <v>618</v>
      </c>
      <c r="D121" s="131">
        <v>622</v>
      </c>
      <c r="E121" s="131">
        <v>756</v>
      </c>
      <c r="F121" s="131">
        <v>377</v>
      </c>
      <c r="G121" s="131">
        <v>632</v>
      </c>
      <c r="H121" s="131">
        <v>164</v>
      </c>
      <c r="I121" s="131">
        <v>205</v>
      </c>
      <c r="J121" s="131">
        <v>1201</v>
      </c>
      <c r="K121" s="131">
        <v>177</v>
      </c>
      <c r="L121" s="131">
        <v>72</v>
      </c>
      <c r="M121" s="131">
        <v>114</v>
      </c>
      <c r="N121" s="131">
        <v>113</v>
      </c>
      <c r="O121" s="131">
        <v>0</v>
      </c>
      <c r="P121" s="131">
        <v>182</v>
      </c>
      <c r="Q121" s="131">
        <v>159</v>
      </c>
      <c r="R121" s="131">
        <v>308</v>
      </c>
      <c r="S121" s="131">
        <v>524</v>
      </c>
      <c r="T121" s="131">
        <v>64</v>
      </c>
      <c r="U121" s="131">
        <v>141</v>
      </c>
      <c r="V121" s="131">
        <v>815</v>
      </c>
      <c r="W121" s="131">
        <v>121</v>
      </c>
      <c r="X121" s="131">
        <v>12</v>
      </c>
      <c r="Y121" s="131">
        <v>17</v>
      </c>
      <c r="Z121" s="131">
        <v>182</v>
      </c>
      <c r="AA121" s="131">
        <v>32</v>
      </c>
      <c r="AB121" s="131">
        <v>85</v>
      </c>
      <c r="AC121" s="131">
        <v>94</v>
      </c>
      <c r="AD121" s="131">
        <v>129</v>
      </c>
      <c r="AE121" s="131">
        <v>40</v>
      </c>
      <c r="AF121" s="131">
        <v>51</v>
      </c>
      <c r="AG121" s="131">
        <v>293</v>
      </c>
      <c r="AH121" s="131">
        <v>28</v>
      </c>
      <c r="AI121" s="131">
        <v>161</v>
      </c>
      <c r="AJ121" s="131">
        <v>124</v>
      </c>
      <c r="AK121" s="131">
        <v>307</v>
      </c>
      <c r="AL121" s="131">
        <v>654</v>
      </c>
      <c r="AM121" s="131">
        <v>335</v>
      </c>
      <c r="AN121" s="131">
        <v>25</v>
      </c>
      <c r="AO121" s="131">
        <v>1088</v>
      </c>
      <c r="AP121" s="131">
        <v>931</v>
      </c>
      <c r="AQ121" s="131">
        <v>0</v>
      </c>
      <c r="AR121" s="131">
        <v>0</v>
      </c>
      <c r="AS121" s="131">
        <v>70</v>
      </c>
      <c r="AT121" s="131">
        <v>87</v>
      </c>
      <c r="AU121" s="131">
        <v>290</v>
      </c>
    </row>
    <row r="122" spans="1:47">
      <c r="A122" s="130" t="s">
        <v>1318</v>
      </c>
      <c r="B122" s="131">
        <v>2269</v>
      </c>
      <c r="C122" s="131">
        <v>1137</v>
      </c>
      <c r="D122" s="131">
        <v>1083</v>
      </c>
      <c r="E122" s="131">
        <v>1186</v>
      </c>
      <c r="F122" s="131">
        <v>625</v>
      </c>
      <c r="G122" s="131">
        <v>952</v>
      </c>
      <c r="H122" s="131">
        <v>321</v>
      </c>
      <c r="I122" s="131">
        <v>371</v>
      </c>
      <c r="J122" s="131">
        <v>1905</v>
      </c>
      <c r="K122" s="131">
        <v>364</v>
      </c>
      <c r="L122" s="131">
        <v>162</v>
      </c>
      <c r="M122" s="131">
        <v>205</v>
      </c>
      <c r="N122" s="131">
        <v>153</v>
      </c>
      <c r="O122" s="131">
        <v>0</v>
      </c>
      <c r="P122" s="131">
        <v>485</v>
      </c>
      <c r="Q122" s="131">
        <v>328</v>
      </c>
      <c r="R122" s="131">
        <v>474</v>
      </c>
      <c r="S122" s="131">
        <v>697</v>
      </c>
      <c r="T122" s="131">
        <v>78</v>
      </c>
      <c r="U122" s="131">
        <v>202</v>
      </c>
      <c r="V122" s="131">
        <v>1095</v>
      </c>
      <c r="W122" s="131">
        <v>56</v>
      </c>
      <c r="X122" s="131">
        <v>20</v>
      </c>
      <c r="Y122" s="131">
        <v>46</v>
      </c>
      <c r="Z122" s="131">
        <v>353</v>
      </c>
      <c r="AA122" s="131">
        <v>62</v>
      </c>
      <c r="AB122" s="131">
        <v>128</v>
      </c>
      <c r="AC122" s="131">
        <v>217</v>
      </c>
      <c r="AD122" s="131">
        <v>142</v>
      </c>
      <c r="AE122" s="131">
        <v>62</v>
      </c>
      <c r="AF122" s="131">
        <v>73</v>
      </c>
      <c r="AG122" s="131">
        <v>485</v>
      </c>
      <c r="AH122" s="131">
        <v>46</v>
      </c>
      <c r="AI122" s="131">
        <v>343</v>
      </c>
      <c r="AJ122" s="131">
        <v>211</v>
      </c>
      <c r="AK122" s="131">
        <v>576</v>
      </c>
      <c r="AL122" s="131">
        <v>1091</v>
      </c>
      <c r="AM122" s="131">
        <v>463</v>
      </c>
      <c r="AN122" s="131">
        <v>39</v>
      </c>
      <c r="AO122" s="131">
        <v>1753</v>
      </c>
      <c r="AP122" s="131">
        <v>1480</v>
      </c>
      <c r="AQ122" s="131">
        <v>0</v>
      </c>
      <c r="AR122" s="131">
        <v>0</v>
      </c>
      <c r="AS122" s="131">
        <v>107</v>
      </c>
      <c r="AT122" s="131">
        <v>166</v>
      </c>
      <c r="AU122" s="131">
        <v>516</v>
      </c>
    </row>
    <row r="123" spans="1:47">
      <c r="A123" s="130" t="s">
        <v>1302</v>
      </c>
      <c r="B123" s="131">
        <v>1726</v>
      </c>
      <c r="C123" s="131">
        <v>841</v>
      </c>
      <c r="D123" s="131">
        <v>776</v>
      </c>
      <c r="E123" s="131">
        <v>950</v>
      </c>
      <c r="F123" s="131">
        <v>409</v>
      </c>
      <c r="G123" s="131">
        <v>720</v>
      </c>
      <c r="H123" s="131">
        <v>257</v>
      </c>
      <c r="I123" s="131">
        <v>340</v>
      </c>
      <c r="J123" s="131">
        <v>1503</v>
      </c>
      <c r="K123" s="131">
        <v>223</v>
      </c>
      <c r="L123" s="131">
        <v>76</v>
      </c>
      <c r="M123" s="131">
        <v>121</v>
      </c>
      <c r="N123" s="131">
        <v>104</v>
      </c>
      <c r="O123" s="131">
        <v>0</v>
      </c>
      <c r="P123" s="131">
        <v>313</v>
      </c>
      <c r="Q123" s="131">
        <v>263</v>
      </c>
      <c r="R123" s="131">
        <v>402</v>
      </c>
      <c r="S123" s="131">
        <v>539</v>
      </c>
      <c r="T123" s="131">
        <v>56</v>
      </c>
      <c r="U123" s="131">
        <v>148</v>
      </c>
      <c r="V123" s="131">
        <v>865</v>
      </c>
      <c r="W123" s="131">
        <v>107</v>
      </c>
      <c r="X123" s="131">
        <v>13</v>
      </c>
      <c r="Y123" s="131">
        <v>39</v>
      </c>
      <c r="Z123" s="131">
        <v>290</v>
      </c>
      <c r="AA123" s="131">
        <v>54</v>
      </c>
      <c r="AB123" s="131">
        <v>90</v>
      </c>
      <c r="AC123" s="131">
        <v>253</v>
      </c>
      <c r="AD123" s="131">
        <v>66</v>
      </c>
      <c r="AE123" s="131">
        <v>67</v>
      </c>
      <c r="AF123" s="131">
        <v>36</v>
      </c>
      <c r="AG123" s="131">
        <v>290</v>
      </c>
      <c r="AH123" s="131">
        <v>39</v>
      </c>
      <c r="AI123" s="131">
        <v>242</v>
      </c>
      <c r="AJ123" s="131">
        <v>127</v>
      </c>
      <c r="AK123" s="131">
        <v>463</v>
      </c>
      <c r="AL123" s="131">
        <v>760</v>
      </c>
      <c r="AM123" s="131">
        <v>394</v>
      </c>
      <c r="AN123" s="131">
        <v>26</v>
      </c>
      <c r="AO123" s="131">
        <v>1428</v>
      </c>
      <c r="AP123" s="131">
        <v>1252</v>
      </c>
      <c r="AQ123" s="131">
        <v>1</v>
      </c>
      <c r="AR123" s="131">
        <v>0</v>
      </c>
      <c r="AS123" s="131">
        <v>76</v>
      </c>
      <c r="AT123" s="131">
        <v>99</v>
      </c>
      <c r="AU123" s="131">
        <v>298</v>
      </c>
    </row>
    <row r="124" spans="1:47">
      <c r="A124" s="130" t="s">
        <v>1312</v>
      </c>
      <c r="B124" s="131">
        <v>1693</v>
      </c>
      <c r="C124" s="131">
        <v>713</v>
      </c>
      <c r="D124" s="131">
        <v>744</v>
      </c>
      <c r="E124" s="131">
        <v>949</v>
      </c>
      <c r="F124" s="131">
        <v>397</v>
      </c>
      <c r="G124" s="131">
        <v>850</v>
      </c>
      <c r="H124" s="131">
        <v>234</v>
      </c>
      <c r="I124" s="131">
        <v>212</v>
      </c>
      <c r="J124" s="131">
        <v>1502</v>
      </c>
      <c r="K124" s="131">
        <v>191</v>
      </c>
      <c r="L124" s="131">
        <v>81</v>
      </c>
      <c r="M124" s="131">
        <v>109</v>
      </c>
      <c r="N124" s="131">
        <v>116</v>
      </c>
      <c r="O124" s="131">
        <v>0</v>
      </c>
      <c r="P124" s="131">
        <v>258</v>
      </c>
      <c r="Q124" s="131">
        <v>242</v>
      </c>
      <c r="R124" s="131">
        <v>426</v>
      </c>
      <c r="S124" s="131">
        <v>532</v>
      </c>
      <c r="T124" s="131">
        <v>75</v>
      </c>
      <c r="U124" s="131">
        <v>156</v>
      </c>
      <c r="V124" s="131">
        <v>874</v>
      </c>
      <c r="W124" s="131">
        <v>90</v>
      </c>
      <c r="X124" s="131">
        <v>18</v>
      </c>
      <c r="Y124" s="131">
        <v>28</v>
      </c>
      <c r="Z124" s="131">
        <v>209</v>
      </c>
      <c r="AA124" s="131">
        <v>28</v>
      </c>
      <c r="AB124" s="131">
        <v>120</v>
      </c>
      <c r="AC124" s="131">
        <v>115</v>
      </c>
      <c r="AD124" s="131">
        <v>140</v>
      </c>
      <c r="AE124" s="131">
        <v>66</v>
      </c>
      <c r="AF124" s="131">
        <v>62</v>
      </c>
      <c r="AG124" s="131">
        <v>361</v>
      </c>
      <c r="AH124" s="131">
        <v>59</v>
      </c>
      <c r="AI124" s="131">
        <v>225</v>
      </c>
      <c r="AJ124" s="131">
        <v>143</v>
      </c>
      <c r="AK124" s="131">
        <v>488</v>
      </c>
      <c r="AL124" s="131">
        <v>754</v>
      </c>
      <c r="AM124" s="131">
        <v>378</v>
      </c>
      <c r="AN124" s="131">
        <v>19</v>
      </c>
      <c r="AO124" s="131">
        <v>1366</v>
      </c>
      <c r="AP124" s="131">
        <v>1216</v>
      </c>
      <c r="AQ124" s="131">
        <v>2</v>
      </c>
      <c r="AR124" s="131">
        <v>0</v>
      </c>
      <c r="AS124" s="131">
        <v>66</v>
      </c>
      <c r="AT124" s="131">
        <v>82</v>
      </c>
      <c r="AU124" s="131">
        <v>327</v>
      </c>
    </row>
    <row r="125" spans="1:47">
      <c r="A125" s="130" t="s">
        <v>1316</v>
      </c>
      <c r="B125" s="131">
        <v>1551</v>
      </c>
      <c r="C125" s="131">
        <v>793</v>
      </c>
      <c r="D125" s="131">
        <v>696</v>
      </c>
      <c r="E125" s="131">
        <v>855</v>
      </c>
      <c r="F125" s="131">
        <v>431</v>
      </c>
      <c r="G125" s="131">
        <v>644</v>
      </c>
      <c r="H125" s="131">
        <v>213</v>
      </c>
      <c r="I125" s="131">
        <v>263</v>
      </c>
      <c r="J125" s="131">
        <v>1338</v>
      </c>
      <c r="K125" s="131">
        <v>213</v>
      </c>
      <c r="L125" s="131">
        <v>81</v>
      </c>
      <c r="M125" s="131">
        <v>113</v>
      </c>
      <c r="N125" s="131">
        <v>158</v>
      </c>
      <c r="O125" s="131">
        <v>0</v>
      </c>
      <c r="P125" s="131">
        <v>167</v>
      </c>
      <c r="Q125" s="131">
        <v>175</v>
      </c>
      <c r="R125" s="131">
        <v>353</v>
      </c>
      <c r="S125" s="131">
        <v>604</v>
      </c>
      <c r="T125" s="131">
        <v>77</v>
      </c>
      <c r="U125" s="131">
        <v>175</v>
      </c>
      <c r="V125" s="131">
        <v>950</v>
      </c>
      <c r="W125" s="131">
        <v>132</v>
      </c>
      <c r="X125" s="131">
        <v>7</v>
      </c>
      <c r="Y125" s="131">
        <v>10</v>
      </c>
      <c r="Z125" s="131">
        <v>171</v>
      </c>
      <c r="AA125" s="131">
        <v>22</v>
      </c>
      <c r="AB125" s="131">
        <v>76</v>
      </c>
      <c r="AC125" s="131">
        <v>156</v>
      </c>
      <c r="AD125" s="131">
        <v>185</v>
      </c>
      <c r="AE125" s="131">
        <v>63</v>
      </c>
      <c r="AF125" s="131">
        <v>46</v>
      </c>
      <c r="AG125" s="131">
        <v>342</v>
      </c>
      <c r="AH125" s="131">
        <v>34</v>
      </c>
      <c r="AI125" s="131">
        <v>159</v>
      </c>
      <c r="AJ125" s="131">
        <v>135</v>
      </c>
      <c r="AK125" s="131">
        <v>282</v>
      </c>
      <c r="AL125" s="131">
        <v>691</v>
      </c>
      <c r="AM125" s="131">
        <v>450</v>
      </c>
      <c r="AN125" s="131">
        <v>29</v>
      </c>
      <c r="AO125" s="131">
        <v>1239</v>
      </c>
      <c r="AP125" s="131">
        <v>1066</v>
      </c>
      <c r="AQ125" s="131">
        <v>1</v>
      </c>
      <c r="AR125" s="131">
        <v>0</v>
      </c>
      <c r="AS125" s="131">
        <v>81</v>
      </c>
      <c r="AT125" s="131">
        <v>91</v>
      </c>
      <c r="AU125" s="131">
        <v>312</v>
      </c>
    </row>
    <row r="126" spans="1:47">
      <c r="A126" s="130" t="s">
        <v>1294</v>
      </c>
      <c r="B126" s="131">
        <v>2004</v>
      </c>
      <c r="C126" s="131">
        <v>915</v>
      </c>
      <c r="D126" s="131">
        <v>848</v>
      </c>
      <c r="E126" s="131">
        <v>1156</v>
      </c>
      <c r="F126" s="131">
        <v>541</v>
      </c>
      <c r="G126" s="131">
        <v>960</v>
      </c>
      <c r="H126" s="131">
        <v>252</v>
      </c>
      <c r="I126" s="131">
        <v>251</v>
      </c>
      <c r="J126" s="131">
        <v>1744</v>
      </c>
      <c r="K126" s="131">
        <v>260</v>
      </c>
      <c r="L126" s="131">
        <v>115</v>
      </c>
      <c r="M126" s="131">
        <v>140</v>
      </c>
      <c r="N126" s="131">
        <v>209</v>
      </c>
      <c r="O126" s="131">
        <v>0</v>
      </c>
      <c r="P126" s="131">
        <v>247</v>
      </c>
      <c r="Q126" s="131">
        <v>285</v>
      </c>
      <c r="R126" s="131">
        <v>474</v>
      </c>
      <c r="S126" s="131">
        <v>742</v>
      </c>
      <c r="T126" s="131">
        <v>82</v>
      </c>
      <c r="U126" s="131">
        <v>173</v>
      </c>
      <c r="V126" s="131">
        <v>1110</v>
      </c>
      <c r="W126" s="131">
        <v>72</v>
      </c>
      <c r="X126" s="131">
        <v>9</v>
      </c>
      <c r="Y126" s="131">
        <v>23</v>
      </c>
      <c r="Z126" s="131">
        <v>327</v>
      </c>
      <c r="AA126" s="131">
        <v>42</v>
      </c>
      <c r="AB126" s="131">
        <v>123</v>
      </c>
      <c r="AC126" s="131">
        <v>147</v>
      </c>
      <c r="AD126" s="131">
        <v>196</v>
      </c>
      <c r="AE126" s="131">
        <v>69</v>
      </c>
      <c r="AF126" s="131">
        <v>58</v>
      </c>
      <c r="AG126" s="131">
        <v>405</v>
      </c>
      <c r="AH126" s="131">
        <v>25</v>
      </c>
      <c r="AI126" s="131">
        <v>277</v>
      </c>
      <c r="AJ126" s="131">
        <v>212</v>
      </c>
      <c r="AK126" s="131">
        <v>476</v>
      </c>
      <c r="AL126" s="131">
        <v>1010</v>
      </c>
      <c r="AM126" s="131">
        <v>395</v>
      </c>
      <c r="AN126" s="131">
        <v>27</v>
      </c>
      <c r="AO126" s="131">
        <v>1586</v>
      </c>
      <c r="AP126" s="131">
        <v>1374</v>
      </c>
      <c r="AQ126" s="131">
        <v>0</v>
      </c>
      <c r="AR126" s="131">
        <v>0</v>
      </c>
      <c r="AS126" s="131">
        <v>93</v>
      </c>
      <c r="AT126" s="131">
        <v>119</v>
      </c>
      <c r="AU126" s="131">
        <v>418</v>
      </c>
    </row>
    <row r="127" spans="1:47">
      <c r="A127" s="130" t="s">
        <v>1305</v>
      </c>
      <c r="B127" s="131">
        <v>1756</v>
      </c>
      <c r="C127" s="131">
        <v>908</v>
      </c>
      <c r="D127" s="131">
        <v>846</v>
      </c>
      <c r="E127" s="131">
        <v>910</v>
      </c>
      <c r="F127" s="131">
        <v>501</v>
      </c>
      <c r="G127" s="131">
        <v>773</v>
      </c>
      <c r="H127" s="131">
        <v>221</v>
      </c>
      <c r="I127" s="131">
        <v>261</v>
      </c>
      <c r="J127" s="131">
        <v>1456</v>
      </c>
      <c r="K127" s="131">
        <v>300</v>
      </c>
      <c r="L127" s="131">
        <v>141</v>
      </c>
      <c r="M127" s="131">
        <v>247</v>
      </c>
      <c r="N127" s="131">
        <v>207</v>
      </c>
      <c r="O127" s="131">
        <v>0</v>
      </c>
      <c r="P127" s="131">
        <v>173</v>
      </c>
      <c r="Q127" s="131">
        <v>167</v>
      </c>
      <c r="R127" s="131">
        <v>387</v>
      </c>
      <c r="S127" s="131">
        <v>679</v>
      </c>
      <c r="T127" s="131">
        <v>92</v>
      </c>
      <c r="U127" s="131">
        <v>257</v>
      </c>
      <c r="V127" s="131">
        <v>1138</v>
      </c>
      <c r="W127" s="131">
        <v>105</v>
      </c>
      <c r="X127" s="131">
        <v>17</v>
      </c>
      <c r="Y127" s="131">
        <v>10</v>
      </c>
      <c r="Z127" s="131">
        <v>208</v>
      </c>
      <c r="AA127" s="131">
        <v>20</v>
      </c>
      <c r="AB127" s="131">
        <v>92</v>
      </c>
      <c r="AC127" s="131">
        <v>141</v>
      </c>
      <c r="AD127" s="131">
        <v>275</v>
      </c>
      <c r="AE127" s="131">
        <v>65</v>
      </c>
      <c r="AF127" s="131">
        <v>83</v>
      </c>
      <c r="AG127" s="131">
        <v>363</v>
      </c>
      <c r="AH127" s="131">
        <v>29</v>
      </c>
      <c r="AI127" s="131">
        <v>128</v>
      </c>
      <c r="AJ127" s="131">
        <v>190</v>
      </c>
      <c r="AK127" s="131">
        <v>398</v>
      </c>
      <c r="AL127" s="131">
        <v>712</v>
      </c>
      <c r="AM127" s="131">
        <v>468</v>
      </c>
      <c r="AN127" s="131">
        <v>77</v>
      </c>
      <c r="AO127" s="131">
        <v>1373</v>
      </c>
      <c r="AP127" s="131">
        <v>1061</v>
      </c>
      <c r="AQ127" s="131">
        <v>0</v>
      </c>
      <c r="AR127" s="131">
        <v>0</v>
      </c>
      <c r="AS127" s="131">
        <v>99</v>
      </c>
      <c r="AT127" s="131">
        <v>213</v>
      </c>
      <c r="AU127" s="131">
        <v>383</v>
      </c>
    </row>
    <row r="128" spans="1:47">
      <c r="A128" s="130" t="s">
        <v>1726</v>
      </c>
      <c r="B128" s="131">
        <v>333</v>
      </c>
      <c r="C128" s="131">
        <v>162</v>
      </c>
      <c r="D128" s="131">
        <v>143</v>
      </c>
      <c r="E128" s="131">
        <v>190</v>
      </c>
      <c r="F128" s="131">
        <v>93</v>
      </c>
      <c r="G128" s="131">
        <v>152</v>
      </c>
      <c r="H128" s="131">
        <v>39</v>
      </c>
      <c r="I128" s="131">
        <v>49</v>
      </c>
      <c r="J128" s="131">
        <v>282</v>
      </c>
      <c r="K128" s="131">
        <v>51</v>
      </c>
      <c r="L128" s="131">
        <v>24</v>
      </c>
      <c r="M128" s="131">
        <v>32</v>
      </c>
      <c r="N128" s="131">
        <v>39</v>
      </c>
      <c r="O128" s="131">
        <v>0</v>
      </c>
      <c r="P128" s="131">
        <v>26</v>
      </c>
      <c r="Q128" s="131">
        <v>29</v>
      </c>
      <c r="R128" s="131">
        <v>83</v>
      </c>
      <c r="S128" s="131">
        <v>146</v>
      </c>
      <c r="T128" s="131">
        <v>14</v>
      </c>
      <c r="U128" s="131">
        <v>35</v>
      </c>
      <c r="V128" s="131">
        <v>212</v>
      </c>
      <c r="W128" s="131">
        <v>21</v>
      </c>
      <c r="X128" s="131">
        <v>1</v>
      </c>
      <c r="Y128" s="131">
        <v>2</v>
      </c>
      <c r="Z128" s="131">
        <v>44</v>
      </c>
      <c r="AA128" s="131">
        <v>4</v>
      </c>
      <c r="AB128" s="131">
        <v>23</v>
      </c>
      <c r="AC128" s="131">
        <v>25</v>
      </c>
      <c r="AD128" s="131">
        <v>33</v>
      </c>
      <c r="AE128" s="131">
        <v>16</v>
      </c>
      <c r="AF128" s="131">
        <v>15</v>
      </c>
      <c r="AG128" s="131">
        <v>86</v>
      </c>
      <c r="AH128" s="131">
        <v>2</v>
      </c>
      <c r="AI128" s="131">
        <v>29</v>
      </c>
      <c r="AJ128" s="131">
        <v>24</v>
      </c>
      <c r="AK128" s="131">
        <v>87</v>
      </c>
      <c r="AL128" s="131">
        <v>125</v>
      </c>
      <c r="AM128" s="131">
        <v>94</v>
      </c>
      <c r="AN128" s="131">
        <v>13</v>
      </c>
      <c r="AO128" s="131">
        <v>259</v>
      </c>
      <c r="AP128" s="131">
        <v>213</v>
      </c>
      <c r="AQ128" s="131">
        <v>0</v>
      </c>
      <c r="AR128" s="131">
        <v>0</v>
      </c>
      <c r="AS128" s="131">
        <v>21</v>
      </c>
      <c r="AT128" s="131">
        <v>25</v>
      </c>
      <c r="AU128" s="131">
        <v>74</v>
      </c>
    </row>
    <row r="129" spans="1:47">
      <c r="A129" s="130" t="s">
        <v>1325</v>
      </c>
      <c r="B129" s="131">
        <v>11478</v>
      </c>
      <c r="C129" s="131">
        <v>6693</v>
      </c>
      <c r="D129" s="131">
        <v>6313</v>
      </c>
      <c r="E129" s="131">
        <v>5165</v>
      </c>
      <c r="F129" s="131">
        <v>3772</v>
      </c>
      <c r="G129" s="131">
        <v>5347</v>
      </c>
      <c r="H129" s="131">
        <v>1154</v>
      </c>
      <c r="I129" s="131">
        <v>1205</v>
      </c>
      <c r="J129" s="131">
        <v>9280</v>
      </c>
      <c r="K129" s="131">
        <v>2198</v>
      </c>
      <c r="L129" s="131">
        <v>1066</v>
      </c>
      <c r="M129" s="131">
        <v>2313</v>
      </c>
      <c r="N129" s="131">
        <v>996</v>
      </c>
      <c r="O129" s="131">
        <v>2734</v>
      </c>
      <c r="P129" s="131">
        <v>2778</v>
      </c>
      <c r="Q129" s="131">
        <v>1312</v>
      </c>
      <c r="R129" s="131">
        <v>2325</v>
      </c>
      <c r="S129" s="131">
        <v>2918</v>
      </c>
      <c r="T129" s="131">
        <v>510</v>
      </c>
      <c r="U129" s="131">
        <v>1628</v>
      </c>
      <c r="V129" s="131">
        <v>5735</v>
      </c>
      <c r="W129" s="131">
        <v>363</v>
      </c>
      <c r="X129" s="131">
        <v>136</v>
      </c>
      <c r="Y129" s="131">
        <v>125</v>
      </c>
      <c r="Z129" s="131">
        <v>1556</v>
      </c>
      <c r="AA129" s="131">
        <v>377</v>
      </c>
      <c r="AB129" s="131">
        <v>984</v>
      </c>
      <c r="AC129" s="131">
        <v>1203</v>
      </c>
      <c r="AD129" s="131">
        <v>613</v>
      </c>
      <c r="AE129" s="131">
        <v>367</v>
      </c>
      <c r="AF129" s="131">
        <v>338</v>
      </c>
      <c r="AG129" s="131">
        <v>2408</v>
      </c>
      <c r="AH129" s="131">
        <v>432</v>
      </c>
      <c r="AI129" s="131">
        <v>1313</v>
      </c>
      <c r="AJ129" s="131">
        <v>1143</v>
      </c>
      <c r="AK129" s="131">
        <v>1988</v>
      </c>
      <c r="AL129" s="131">
        <v>5455</v>
      </c>
      <c r="AM129" s="131">
        <v>3404</v>
      </c>
      <c r="AN129" s="131">
        <v>191</v>
      </c>
      <c r="AO129" s="131">
        <v>8684</v>
      </c>
      <c r="AP129" s="131">
        <v>6129</v>
      </c>
      <c r="AQ129" s="131">
        <v>1</v>
      </c>
      <c r="AR129" s="131">
        <v>0</v>
      </c>
      <c r="AS129" s="131">
        <v>567</v>
      </c>
      <c r="AT129" s="131">
        <v>1987</v>
      </c>
      <c r="AU129" s="131">
        <v>2794</v>
      </c>
    </row>
    <row r="130" spans="1:47">
      <c r="A130" s="130" t="s">
        <v>1336</v>
      </c>
      <c r="B130" s="131">
        <v>1806</v>
      </c>
      <c r="C130" s="131">
        <v>931</v>
      </c>
      <c r="D130" s="131">
        <v>845</v>
      </c>
      <c r="E130" s="131">
        <v>961</v>
      </c>
      <c r="F130" s="131">
        <v>486</v>
      </c>
      <c r="G130" s="131">
        <v>817</v>
      </c>
      <c r="H130" s="131">
        <v>203</v>
      </c>
      <c r="I130" s="131">
        <v>300</v>
      </c>
      <c r="J130" s="131">
        <v>1501</v>
      </c>
      <c r="K130" s="131">
        <v>305</v>
      </c>
      <c r="L130" s="131">
        <v>115</v>
      </c>
      <c r="M130" s="131">
        <v>171</v>
      </c>
      <c r="N130" s="131">
        <v>156</v>
      </c>
      <c r="O130" s="131">
        <v>0</v>
      </c>
      <c r="P130" s="131">
        <v>193</v>
      </c>
      <c r="Q130" s="131">
        <v>210</v>
      </c>
      <c r="R130" s="131">
        <v>451</v>
      </c>
      <c r="S130" s="131">
        <v>636</v>
      </c>
      <c r="T130" s="131">
        <v>84</v>
      </c>
      <c r="U130" s="131">
        <v>231</v>
      </c>
      <c r="V130" s="131">
        <v>1080</v>
      </c>
      <c r="W130" s="131">
        <v>82</v>
      </c>
      <c r="X130" s="131">
        <v>16</v>
      </c>
      <c r="Y130" s="131">
        <v>20</v>
      </c>
      <c r="Z130" s="131">
        <v>235</v>
      </c>
      <c r="AA130" s="131">
        <v>28</v>
      </c>
      <c r="AB130" s="131">
        <v>107</v>
      </c>
      <c r="AC130" s="131">
        <v>116</v>
      </c>
      <c r="AD130" s="131">
        <v>216</v>
      </c>
      <c r="AE130" s="131">
        <v>83</v>
      </c>
      <c r="AF130" s="131">
        <v>45</v>
      </c>
      <c r="AG130" s="131">
        <v>314</v>
      </c>
      <c r="AH130" s="131">
        <v>41</v>
      </c>
      <c r="AI130" s="131">
        <v>254</v>
      </c>
      <c r="AJ130" s="131">
        <v>228</v>
      </c>
      <c r="AK130" s="131">
        <v>317</v>
      </c>
      <c r="AL130" s="131">
        <v>1199</v>
      </c>
      <c r="AM130" s="131">
        <v>180</v>
      </c>
      <c r="AN130" s="131">
        <v>43</v>
      </c>
      <c r="AO130" s="131">
        <v>1381</v>
      </c>
      <c r="AP130" s="131">
        <v>1172</v>
      </c>
      <c r="AQ130" s="131">
        <v>1</v>
      </c>
      <c r="AR130" s="131">
        <v>0</v>
      </c>
      <c r="AS130" s="131">
        <v>79</v>
      </c>
      <c r="AT130" s="131">
        <v>129</v>
      </c>
      <c r="AU130" s="131">
        <v>425</v>
      </c>
    </row>
    <row r="131" spans="1:47">
      <c r="A131" s="130" t="s">
        <v>1348</v>
      </c>
      <c r="B131" s="131">
        <v>1896</v>
      </c>
      <c r="C131" s="131">
        <v>1001</v>
      </c>
      <c r="D131" s="131">
        <v>906</v>
      </c>
      <c r="E131" s="131">
        <v>990</v>
      </c>
      <c r="F131" s="131">
        <v>501</v>
      </c>
      <c r="G131" s="131">
        <v>839</v>
      </c>
      <c r="H131" s="131">
        <v>248</v>
      </c>
      <c r="I131" s="131">
        <v>308</v>
      </c>
      <c r="J131" s="131">
        <v>1573</v>
      </c>
      <c r="K131" s="131">
        <v>323</v>
      </c>
      <c r="L131" s="131">
        <v>136</v>
      </c>
      <c r="M131" s="131">
        <v>233</v>
      </c>
      <c r="N131" s="131">
        <v>192</v>
      </c>
      <c r="O131" s="131">
        <v>174</v>
      </c>
      <c r="P131" s="131">
        <v>197</v>
      </c>
      <c r="Q131" s="131">
        <v>203</v>
      </c>
      <c r="R131" s="131">
        <v>427</v>
      </c>
      <c r="S131" s="131">
        <v>765</v>
      </c>
      <c r="T131" s="131">
        <v>103</v>
      </c>
      <c r="U131" s="131">
        <v>201</v>
      </c>
      <c r="V131" s="131">
        <v>1192</v>
      </c>
      <c r="W131" s="131">
        <v>123</v>
      </c>
      <c r="X131" s="131">
        <v>17</v>
      </c>
      <c r="Y131" s="131">
        <v>29</v>
      </c>
      <c r="Z131" s="131">
        <v>252</v>
      </c>
      <c r="AA131" s="131">
        <v>39</v>
      </c>
      <c r="AB131" s="131">
        <v>117</v>
      </c>
      <c r="AC131" s="131">
        <v>151</v>
      </c>
      <c r="AD131" s="131">
        <v>235</v>
      </c>
      <c r="AE131" s="131">
        <v>74</v>
      </c>
      <c r="AF131" s="131">
        <v>58</v>
      </c>
      <c r="AG131" s="131">
        <v>390</v>
      </c>
      <c r="AH131" s="131">
        <v>37</v>
      </c>
      <c r="AI131" s="131">
        <v>184</v>
      </c>
      <c r="AJ131" s="131">
        <v>170</v>
      </c>
      <c r="AK131" s="131">
        <v>345</v>
      </c>
      <c r="AL131" s="131">
        <v>1116</v>
      </c>
      <c r="AM131" s="131">
        <v>294</v>
      </c>
      <c r="AN131" s="131">
        <v>58</v>
      </c>
      <c r="AO131" s="131">
        <v>1424</v>
      </c>
      <c r="AP131" s="131">
        <v>1107</v>
      </c>
      <c r="AQ131" s="131">
        <v>0</v>
      </c>
      <c r="AR131" s="131">
        <v>1</v>
      </c>
      <c r="AS131" s="131">
        <v>120</v>
      </c>
      <c r="AT131" s="131">
        <v>196</v>
      </c>
      <c r="AU131" s="131">
        <v>472</v>
      </c>
    </row>
    <row r="132" spans="1:47">
      <c r="A132" s="130" t="s">
        <v>1347</v>
      </c>
      <c r="B132" s="131">
        <v>1934</v>
      </c>
      <c r="C132" s="131">
        <v>918</v>
      </c>
      <c r="D132" s="131">
        <v>831</v>
      </c>
      <c r="E132" s="131">
        <v>1103</v>
      </c>
      <c r="F132" s="131">
        <v>489</v>
      </c>
      <c r="G132" s="131">
        <v>888</v>
      </c>
      <c r="H132" s="131">
        <v>244</v>
      </c>
      <c r="I132" s="131">
        <v>313</v>
      </c>
      <c r="J132" s="131">
        <v>1678</v>
      </c>
      <c r="K132" s="131">
        <v>256</v>
      </c>
      <c r="L132" s="131">
        <v>104</v>
      </c>
      <c r="M132" s="131">
        <v>158</v>
      </c>
      <c r="N132" s="131">
        <v>135</v>
      </c>
      <c r="O132" s="131">
        <v>0</v>
      </c>
      <c r="P132" s="131">
        <v>204</v>
      </c>
      <c r="Q132" s="131">
        <v>249</v>
      </c>
      <c r="R132" s="131">
        <v>485</v>
      </c>
      <c r="S132" s="131">
        <v>726</v>
      </c>
      <c r="T132" s="131">
        <v>101</v>
      </c>
      <c r="U132" s="131">
        <v>167</v>
      </c>
      <c r="V132" s="131">
        <v>1107</v>
      </c>
      <c r="W132" s="131">
        <v>112</v>
      </c>
      <c r="X132" s="131">
        <v>11</v>
      </c>
      <c r="Y132" s="131">
        <v>16</v>
      </c>
      <c r="Z132" s="131">
        <v>302</v>
      </c>
      <c r="AA132" s="131">
        <v>38</v>
      </c>
      <c r="AB132" s="131">
        <v>119</v>
      </c>
      <c r="AC132" s="131">
        <v>180</v>
      </c>
      <c r="AD132" s="131">
        <v>210</v>
      </c>
      <c r="AE132" s="131">
        <v>66</v>
      </c>
      <c r="AF132" s="131">
        <v>58</v>
      </c>
      <c r="AG132" s="131">
        <v>382</v>
      </c>
      <c r="AH132" s="131">
        <v>23</v>
      </c>
      <c r="AI132" s="131">
        <v>220</v>
      </c>
      <c r="AJ132" s="131">
        <v>177</v>
      </c>
      <c r="AK132" s="131">
        <v>409</v>
      </c>
      <c r="AL132" s="131">
        <v>1133</v>
      </c>
      <c r="AM132" s="131">
        <v>272</v>
      </c>
      <c r="AN132" s="131">
        <v>40</v>
      </c>
      <c r="AO132" s="131">
        <v>1505</v>
      </c>
      <c r="AP132" s="131">
        <v>1299</v>
      </c>
      <c r="AQ132" s="131">
        <v>2</v>
      </c>
      <c r="AR132" s="131">
        <v>0</v>
      </c>
      <c r="AS132" s="131">
        <v>84</v>
      </c>
      <c r="AT132" s="131">
        <v>120</v>
      </c>
      <c r="AU132" s="131">
        <v>429</v>
      </c>
    </row>
    <row r="133" spans="1:47">
      <c r="A133" s="130" t="s">
        <v>1349</v>
      </c>
      <c r="B133" s="131">
        <v>1278</v>
      </c>
      <c r="C133" s="131">
        <v>628</v>
      </c>
      <c r="D133" s="131">
        <v>551</v>
      </c>
      <c r="E133" s="131">
        <v>727</v>
      </c>
      <c r="F133" s="131">
        <v>343</v>
      </c>
      <c r="G133" s="131">
        <v>578</v>
      </c>
      <c r="H133" s="131">
        <v>172</v>
      </c>
      <c r="I133" s="131">
        <v>185</v>
      </c>
      <c r="J133" s="131">
        <v>1121</v>
      </c>
      <c r="K133" s="131">
        <v>157</v>
      </c>
      <c r="L133" s="131">
        <v>48</v>
      </c>
      <c r="M133" s="131">
        <v>69</v>
      </c>
      <c r="N133" s="131">
        <v>108</v>
      </c>
      <c r="O133" s="131">
        <v>0</v>
      </c>
      <c r="P133" s="131">
        <v>139</v>
      </c>
      <c r="Q133" s="131">
        <v>192</v>
      </c>
      <c r="R133" s="131">
        <v>331</v>
      </c>
      <c r="S133" s="131">
        <v>458</v>
      </c>
      <c r="T133" s="131">
        <v>50</v>
      </c>
      <c r="U133" s="131">
        <v>108</v>
      </c>
      <c r="V133" s="131">
        <v>711</v>
      </c>
      <c r="W133" s="131">
        <v>51</v>
      </c>
      <c r="X133" s="131">
        <v>4</v>
      </c>
      <c r="Y133" s="131">
        <v>17</v>
      </c>
      <c r="Z133" s="131">
        <v>180</v>
      </c>
      <c r="AA133" s="131">
        <v>20</v>
      </c>
      <c r="AB133" s="131">
        <v>95</v>
      </c>
      <c r="AC133" s="131">
        <v>84</v>
      </c>
      <c r="AD133" s="131">
        <v>132</v>
      </c>
      <c r="AE133" s="131">
        <v>55</v>
      </c>
      <c r="AF133" s="131">
        <v>29</v>
      </c>
      <c r="AG133" s="131">
        <v>265</v>
      </c>
      <c r="AH133" s="131">
        <v>18</v>
      </c>
      <c r="AI133" s="131">
        <v>163</v>
      </c>
      <c r="AJ133" s="131">
        <v>157</v>
      </c>
      <c r="AK133" s="131">
        <v>260</v>
      </c>
      <c r="AL133" s="131">
        <v>752</v>
      </c>
      <c r="AM133" s="131">
        <v>166</v>
      </c>
      <c r="AN133" s="131">
        <v>39</v>
      </c>
      <c r="AO133" s="131">
        <v>981</v>
      </c>
      <c r="AP133" s="131">
        <v>887</v>
      </c>
      <c r="AQ133" s="131">
        <v>0</v>
      </c>
      <c r="AR133" s="131">
        <v>0</v>
      </c>
      <c r="AS133" s="131">
        <v>47</v>
      </c>
      <c r="AT133" s="131">
        <v>47</v>
      </c>
      <c r="AU133" s="131">
        <v>297</v>
      </c>
    </row>
    <row r="134" spans="1:47">
      <c r="A134" s="130" t="s">
        <v>1342</v>
      </c>
      <c r="B134" s="131">
        <v>1538</v>
      </c>
      <c r="C134" s="131">
        <v>697</v>
      </c>
      <c r="D134" s="131">
        <v>677</v>
      </c>
      <c r="E134" s="131">
        <v>861</v>
      </c>
      <c r="F134" s="131">
        <v>384</v>
      </c>
      <c r="G134" s="131">
        <v>719</v>
      </c>
      <c r="H134" s="131">
        <v>225</v>
      </c>
      <c r="I134" s="131">
        <v>210</v>
      </c>
      <c r="J134" s="131">
        <v>1332</v>
      </c>
      <c r="K134" s="131">
        <v>206</v>
      </c>
      <c r="L134" s="131">
        <v>63</v>
      </c>
      <c r="M134" s="131">
        <v>82</v>
      </c>
      <c r="N134" s="131">
        <v>123</v>
      </c>
      <c r="O134" s="131">
        <v>0</v>
      </c>
      <c r="P134" s="131">
        <v>199</v>
      </c>
      <c r="Q134" s="131">
        <v>232</v>
      </c>
      <c r="R134" s="131">
        <v>439</v>
      </c>
      <c r="S134" s="131">
        <v>500</v>
      </c>
      <c r="T134" s="131">
        <v>50</v>
      </c>
      <c r="U134" s="131">
        <v>117</v>
      </c>
      <c r="V134" s="131">
        <v>774</v>
      </c>
      <c r="W134" s="131">
        <v>39</v>
      </c>
      <c r="X134" s="131">
        <v>11</v>
      </c>
      <c r="Y134" s="131">
        <v>20</v>
      </c>
      <c r="Z134" s="131">
        <v>227</v>
      </c>
      <c r="AA134" s="131">
        <v>24</v>
      </c>
      <c r="AB134" s="131">
        <v>103</v>
      </c>
      <c r="AC134" s="131">
        <v>79</v>
      </c>
      <c r="AD134" s="131">
        <v>221</v>
      </c>
      <c r="AE134" s="131">
        <v>68</v>
      </c>
      <c r="AF134" s="131">
        <v>58</v>
      </c>
      <c r="AG134" s="131">
        <v>305</v>
      </c>
      <c r="AH134" s="131">
        <v>20</v>
      </c>
      <c r="AI134" s="131">
        <v>183</v>
      </c>
      <c r="AJ134" s="131">
        <v>171</v>
      </c>
      <c r="AK134" s="131">
        <v>321</v>
      </c>
      <c r="AL134" s="131">
        <v>972</v>
      </c>
      <c r="AM134" s="131">
        <v>158</v>
      </c>
      <c r="AN134" s="131">
        <v>25</v>
      </c>
      <c r="AO134" s="131">
        <v>1219</v>
      </c>
      <c r="AP134" s="131">
        <v>1115</v>
      </c>
      <c r="AQ134" s="131">
        <v>0</v>
      </c>
      <c r="AR134" s="131">
        <v>0</v>
      </c>
      <c r="AS134" s="131">
        <v>38</v>
      </c>
      <c r="AT134" s="131">
        <v>66</v>
      </c>
      <c r="AU134" s="131">
        <v>319</v>
      </c>
    </row>
    <row r="135" spans="1:47">
      <c r="A135" s="130" t="s">
        <v>1326</v>
      </c>
      <c r="B135" s="131">
        <v>1522</v>
      </c>
      <c r="C135" s="131">
        <v>804</v>
      </c>
      <c r="D135" s="131">
        <v>692</v>
      </c>
      <c r="E135" s="131">
        <v>830</v>
      </c>
      <c r="F135" s="131">
        <v>417</v>
      </c>
      <c r="G135" s="131">
        <v>673</v>
      </c>
      <c r="H135" s="131">
        <v>201</v>
      </c>
      <c r="I135" s="131">
        <v>231</v>
      </c>
      <c r="J135" s="131">
        <v>1254</v>
      </c>
      <c r="K135" s="131">
        <v>268</v>
      </c>
      <c r="L135" s="131">
        <v>120</v>
      </c>
      <c r="M135" s="131">
        <v>182</v>
      </c>
      <c r="N135" s="131">
        <v>135</v>
      </c>
      <c r="O135" s="131">
        <v>0</v>
      </c>
      <c r="P135" s="131">
        <v>133</v>
      </c>
      <c r="Q135" s="131">
        <v>164</v>
      </c>
      <c r="R135" s="131">
        <v>339</v>
      </c>
      <c r="S135" s="131">
        <v>620</v>
      </c>
      <c r="T135" s="131">
        <v>98</v>
      </c>
      <c r="U135" s="131">
        <v>167</v>
      </c>
      <c r="V135" s="131">
        <v>972</v>
      </c>
      <c r="W135" s="131">
        <v>104</v>
      </c>
      <c r="X135" s="131">
        <v>9</v>
      </c>
      <c r="Y135" s="131">
        <v>10</v>
      </c>
      <c r="Z135" s="131">
        <v>191</v>
      </c>
      <c r="AA135" s="131">
        <v>23</v>
      </c>
      <c r="AB135" s="131">
        <v>87</v>
      </c>
      <c r="AC135" s="131">
        <v>99</v>
      </c>
      <c r="AD135" s="131">
        <v>206</v>
      </c>
      <c r="AE135" s="131">
        <v>67</v>
      </c>
      <c r="AF135" s="131">
        <v>59</v>
      </c>
      <c r="AG135" s="131">
        <v>321</v>
      </c>
      <c r="AH135" s="131">
        <v>25</v>
      </c>
      <c r="AI135" s="131">
        <v>165</v>
      </c>
      <c r="AJ135" s="131">
        <v>148</v>
      </c>
      <c r="AK135" s="131">
        <v>308</v>
      </c>
      <c r="AL135" s="131">
        <v>744</v>
      </c>
      <c r="AM135" s="131">
        <v>335</v>
      </c>
      <c r="AN135" s="131">
        <v>68</v>
      </c>
      <c r="AO135" s="131">
        <v>1198</v>
      </c>
      <c r="AP135" s="131">
        <v>960</v>
      </c>
      <c r="AQ135" s="131">
        <v>0</v>
      </c>
      <c r="AR135" s="131">
        <v>0</v>
      </c>
      <c r="AS135" s="131">
        <v>100</v>
      </c>
      <c r="AT135" s="131">
        <v>138</v>
      </c>
      <c r="AU135" s="131">
        <v>324</v>
      </c>
    </row>
    <row r="136" spans="1:47">
      <c r="A136" s="130" t="s">
        <v>1346</v>
      </c>
      <c r="B136" s="131">
        <v>1806</v>
      </c>
      <c r="C136" s="131">
        <v>856</v>
      </c>
      <c r="D136" s="131">
        <v>864</v>
      </c>
      <c r="E136" s="131">
        <v>942</v>
      </c>
      <c r="F136" s="131">
        <v>506</v>
      </c>
      <c r="G136" s="131">
        <v>802</v>
      </c>
      <c r="H136" s="131">
        <v>247</v>
      </c>
      <c r="I136" s="131">
        <v>251</v>
      </c>
      <c r="J136" s="131">
        <v>1568</v>
      </c>
      <c r="K136" s="131">
        <v>238</v>
      </c>
      <c r="L136" s="131">
        <v>100</v>
      </c>
      <c r="M136" s="131">
        <v>191</v>
      </c>
      <c r="N136" s="131">
        <v>132</v>
      </c>
      <c r="O136" s="131">
        <v>0</v>
      </c>
      <c r="P136" s="131">
        <v>145</v>
      </c>
      <c r="Q136" s="131">
        <v>205</v>
      </c>
      <c r="R136" s="131">
        <v>452</v>
      </c>
      <c r="S136" s="131">
        <v>731</v>
      </c>
      <c r="T136" s="131">
        <v>101</v>
      </c>
      <c r="U136" s="131">
        <v>171</v>
      </c>
      <c r="V136" s="131">
        <v>1119</v>
      </c>
      <c r="W136" s="131">
        <v>115</v>
      </c>
      <c r="X136" s="131">
        <v>12</v>
      </c>
      <c r="Y136" s="131">
        <v>16</v>
      </c>
      <c r="Z136" s="131">
        <v>244</v>
      </c>
      <c r="AA136" s="131">
        <v>21</v>
      </c>
      <c r="AB136" s="131">
        <v>124</v>
      </c>
      <c r="AC136" s="131">
        <v>87</v>
      </c>
      <c r="AD136" s="131">
        <v>281</v>
      </c>
      <c r="AE136" s="131">
        <v>76</v>
      </c>
      <c r="AF136" s="131">
        <v>46</v>
      </c>
      <c r="AG136" s="131">
        <v>364</v>
      </c>
      <c r="AH136" s="131">
        <v>25</v>
      </c>
      <c r="AI136" s="131">
        <v>181</v>
      </c>
      <c r="AJ136" s="131">
        <v>198</v>
      </c>
      <c r="AK136" s="131">
        <v>403</v>
      </c>
      <c r="AL136" s="131">
        <v>1058</v>
      </c>
      <c r="AM136" s="131">
        <v>228</v>
      </c>
      <c r="AN136" s="131">
        <v>45</v>
      </c>
      <c r="AO136" s="131">
        <v>1418</v>
      </c>
      <c r="AP136" s="131">
        <v>1192</v>
      </c>
      <c r="AQ136" s="131">
        <v>2</v>
      </c>
      <c r="AR136" s="131">
        <v>0</v>
      </c>
      <c r="AS136" s="131">
        <v>75</v>
      </c>
      <c r="AT136" s="131">
        <v>149</v>
      </c>
      <c r="AU136" s="131">
        <v>388</v>
      </c>
    </row>
    <row r="137" spans="1:47">
      <c r="A137" s="130" t="s">
        <v>1329</v>
      </c>
      <c r="B137" s="131">
        <v>1350</v>
      </c>
      <c r="C137" s="131">
        <v>752</v>
      </c>
      <c r="D137" s="131">
        <v>643</v>
      </c>
      <c r="E137" s="131">
        <v>707</v>
      </c>
      <c r="F137" s="131">
        <v>381</v>
      </c>
      <c r="G137" s="131">
        <v>609</v>
      </c>
      <c r="H137" s="131">
        <v>166</v>
      </c>
      <c r="I137" s="131">
        <v>194</v>
      </c>
      <c r="J137" s="131">
        <v>1105</v>
      </c>
      <c r="K137" s="131">
        <v>245</v>
      </c>
      <c r="L137" s="131">
        <v>111</v>
      </c>
      <c r="M137" s="131">
        <v>130</v>
      </c>
      <c r="N137" s="131">
        <v>126</v>
      </c>
      <c r="O137" s="131">
        <v>0</v>
      </c>
      <c r="P137" s="131">
        <v>175</v>
      </c>
      <c r="Q137" s="131">
        <v>154</v>
      </c>
      <c r="R137" s="131">
        <v>294</v>
      </c>
      <c r="S137" s="131">
        <v>527</v>
      </c>
      <c r="T137" s="131">
        <v>91</v>
      </c>
      <c r="U137" s="131">
        <v>109</v>
      </c>
      <c r="V137" s="131">
        <v>803</v>
      </c>
      <c r="W137" s="131">
        <v>70</v>
      </c>
      <c r="X137" s="131">
        <v>9</v>
      </c>
      <c r="Y137" s="131">
        <v>16</v>
      </c>
      <c r="Z137" s="131">
        <v>198</v>
      </c>
      <c r="AA137" s="131">
        <v>33</v>
      </c>
      <c r="AB137" s="131">
        <v>73</v>
      </c>
      <c r="AC137" s="131">
        <v>78</v>
      </c>
      <c r="AD137" s="131">
        <v>145</v>
      </c>
      <c r="AE137" s="131">
        <v>61</v>
      </c>
      <c r="AF137" s="131">
        <v>44</v>
      </c>
      <c r="AG137" s="131">
        <v>244</v>
      </c>
      <c r="AH137" s="131">
        <v>20</v>
      </c>
      <c r="AI137" s="131">
        <v>199</v>
      </c>
      <c r="AJ137" s="131">
        <v>150</v>
      </c>
      <c r="AK137" s="131">
        <v>232</v>
      </c>
      <c r="AL137" s="131">
        <v>775</v>
      </c>
      <c r="AM137" s="131">
        <v>285</v>
      </c>
      <c r="AN137" s="131">
        <v>26</v>
      </c>
      <c r="AO137" s="131">
        <v>1022</v>
      </c>
      <c r="AP137" s="131">
        <v>857</v>
      </c>
      <c r="AQ137" s="131">
        <v>0</v>
      </c>
      <c r="AR137" s="131">
        <v>1</v>
      </c>
      <c r="AS137" s="131">
        <v>60</v>
      </c>
      <c r="AT137" s="131">
        <v>104</v>
      </c>
      <c r="AU137" s="131">
        <v>328</v>
      </c>
    </row>
    <row r="138" spans="1:47">
      <c r="A138" s="130" t="s">
        <v>1328</v>
      </c>
      <c r="B138" s="131">
        <v>453</v>
      </c>
      <c r="C138" s="131">
        <v>241</v>
      </c>
      <c r="D138" s="131">
        <v>216</v>
      </c>
      <c r="E138" s="131">
        <v>237</v>
      </c>
      <c r="F138" s="131">
        <v>137</v>
      </c>
      <c r="G138" s="131">
        <v>209</v>
      </c>
      <c r="H138" s="131">
        <v>53</v>
      </c>
      <c r="I138" s="131">
        <v>54</v>
      </c>
      <c r="J138" s="131">
        <v>369</v>
      </c>
      <c r="K138" s="131">
        <v>84</v>
      </c>
      <c r="L138" s="131">
        <v>30</v>
      </c>
      <c r="M138" s="131">
        <v>34</v>
      </c>
      <c r="N138" s="131">
        <v>35</v>
      </c>
      <c r="O138" s="131">
        <v>0</v>
      </c>
      <c r="P138" s="131">
        <v>64</v>
      </c>
      <c r="Q138" s="131">
        <v>72</v>
      </c>
      <c r="R138" s="131">
        <v>113</v>
      </c>
      <c r="S138" s="131">
        <v>146</v>
      </c>
      <c r="T138" s="131">
        <v>23</v>
      </c>
      <c r="U138" s="131">
        <v>35</v>
      </c>
      <c r="V138" s="131">
        <v>238</v>
      </c>
      <c r="W138" s="131">
        <v>15</v>
      </c>
      <c r="X138" s="131">
        <v>3</v>
      </c>
      <c r="Y138" s="131">
        <v>10</v>
      </c>
      <c r="Z138" s="131">
        <v>62</v>
      </c>
      <c r="AA138" s="131">
        <v>11</v>
      </c>
      <c r="AB138" s="131">
        <v>21</v>
      </c>
      <c r="AC138" s="131">
        <v>39</v>
      </c>
      <c r="AD138" s="131">
        <v>36</v>
      </c>
      <c r="AE138" s="131">
        <v>16</v>
      </c>
      <c r="AF138" s="131">
        <v>9</v>
      </c>
      <c r="AG138" s="131">
        <v>86</v>
      </c>
      <c r="AH138" s="131">
        <v>4</v>
      </c>
      <c r="AI138" s="131">
        <v>79</v>
      </c>
      <c r="AJ138" s="131">
        <v>57</v>
      </c>
      <c r="AK138" s="131">
        <v>85</v>
      </c>
      <c r="AL138" s="131">
        <v>249</v>
      </c>
      <c r="AM138" s="131">
        <v>95</v>
      </c>
      <c r="AN138" s="131">
        <v>12</v>
      </c>
      <c r="AO138" s="131">
        <v>341</v>
      </c>
      <c r="AP138" s="131">
        <v>292</v>
      </c>
      <c r="AQ138" s="131">
        <v>0</v>
      </c>
      <c r="AR138" s="131">
        <v>0</v>
      </c>
      <c r="AS138" s="131">
        <v>22</v>
      </c>
      <c r="AT138" s="131">
        <v>27</v>
      </c>
      <c r="AU138" s="131">
        <v>112</v>
      </c>
    </row>
    <row r="139" spans="1:47">
      <c r="A139" s="130" t="s">
        <v>1330</v>
      </c>
      <c r="B139" s="131">
        <v>659</v>
      </c>
      <c r="C139" s="131">
        <v>312</v>
      </c>
      <c r="D139" s="131">
        <v>291</v>
      </c>
      <c r="E139" s="131">
        <v>368</v>
      </c>
      <c r="F139" s="131">
        <v>164</v>
      </c>
      <c r="G139" s="131">
        <v>311</v>
      </c>
      <c r="H139" s="131">
        <v>77</v>
      </c>
      <c r="I139" s="131">
        <v>107</v>
      </c>
      <c r="J139" s="131">
        <v>544</v>
      </c>
      <c r="K139" s="131">
        <v>115</v>
      </c>
      <c r="L139" s="131">
        <v>47</v>
      </c>
      <c r="M139" s="131">
        <v>61</v>
      </c>
      <c r="N139" s="131">
        <v>44</v>
      </c>
      <c r="O139" s="131">
        <v>0</v>
      </c>
      <c r="P139" s="131">
        <v>89</v>
      </c>
      <c r="Q139" s="131">
        <v>110</v>
      </c>
      <c r="R139" s="131">
        <v>148</v>
      </c>
      <c r="S139" s="131">
        <v>217</v>
      </c>
      <c r="T139" s="131">
        <v>33</v>
      </c>
      <c r="U139" s="131">
        <v>62</v>
      </c>
      <c r="V139" s="131">
        <v>354</v>
      </c>
      <c r="W139" s="131">
        <v>21</v>
      </c>
      <c r="X139" s="131">
        <v>2</v>
      </c>
      <c r="Y139" s="131">
        <v>9</v>
      </c>
      <c r="Z139" s="131">
        <v>101</v>
      </c>
      <c r="AA139" s="131">
        <v>10</v>
      </c>
      <c r="AB139" s="131">
        <v>32</v>
      </c>
      <c r="AC139" s="131">
        <v>38</v>
      </c>
      <c r="AD139" s="131">
        <v>61</v>
      </c>
      <c r="AE139" s="131">
        <v>20</v>
      </c>
      <c r="AF139" s="131">
        <v>14</v>
      </c>
      <c r="AG139" s="131">
        <v>124</v>
      </c>
      <c r="AH139" s="131">
        <v>13</v>
      </c>
      <c r="AI139" s="131">
        <v>116</v>
      </c>
      <c r="AJ139" s="131">
        <v>93</v>
      </c>
      <c r="AK139" s="131">
        <v>110</v>
      </c>
      <c r="AL139" s="131">
        <v>387</v>
      </c>
      <c r="AM139" s="131">
        <v>129</v>
      </c>
      <c r="AN139" s="131">
        <v>14</v>
      </c>
      <c r="AO139" s="131">
        <v>516</v>
      </c>
      <c r="AP139" s="131">
        <v>432</v>
      </c>
      <c r="AQ139" s="131">
        <v>0</v>
      </c>
      <c r="AR139" s="131">
        <v>0</v>
      </c>
      <c r="AS139" s="131">
        <v>32</v>
      </c>
      <c r="AT139" s="131">
        <v>52</v>
      </c>
      <c r="AU139" s="131">
        <v>143</v>
      </c>
    </row>
    <row r="140" spans="1:47">
      <c r="A140" s="130" t="s">
        <v>1332</v>
      </c>
      <c r="B140" s="131">
        <v>665</v>
      </c>
      <c r="C140" s="131">
        <v>319</v>
      </c>
      <c r="D140" s="131">
        <v>297</v>
      </c>
      <c r="E140" s="131">
        <v>368</v>
      </c>
      <c r="F140" s="131">
        <v>165</v>
      </c>
      <c r="G140" s="131">
        <v>329</v>
      </c>
      <c r="H140" s="131">
        <v>65</v>
      </c>
      <c r="I140" s="131">
        <v>106</v>
      </c>
      <c r="J140" s="131">
        <v>557</v>
      </c>
      <c r="K140" s="131">
        <v>108</v>
      </c>
      <c r="L140" s="131">
        <v>36</v>
      </c>
      <c r="M140" s="131">
        <v>33</v>
      </c>
      <c r="N140" s="131">
        <v>53</v>
      </c>
      <c r="O140" s="131">
        <v>0</v>
      </c>
      <c r="P140" s="131">
        <v>108</v>
      </c>
      <c r="Q140" s="131">
        <v>100</v>
      </c>
      <c r="R140" s="131">
        <v>170</v>
      </c>
      <c r="S140" s="131">
        <v>200</v>
      </c>
      <c r="T140" s="131">
        <v>30</v>
      </c>
      <c r="U140" s="131">
        <v>57</v>
      </c>
      <c r="V140" s="131">
        <v>330</v>
      </c>
      <c r="W140" s="131">
        <v>21</v>
      </c>
      <c r="X140" s="131">
        <v>2</v>
      </c>
      <c r="Y140" s="131">
        <v>17</v>
      </c>
      <c r="Z140" s="131">
        <v>112</v>
      </c>
      <c r="AA140" s="131">
        <v>13</v>
      </c>
      <c r="AB140" s="131">
        <v>29</v>
      </c>
      <c r="AC140" s="131">
        <v>39</v>
      </c>
      <c r="AD140" s="131">
        <v>63</v>
      </c>
      <c r="AE140" s="131">
        <v>23</v>
      </c>
      <c r="AF140" s="131">
        <v>19</v>
      </c>
      <c r="AG140" s="131">
        <v>116</v>
      </c>
      <c r="AH140" s="131">
        <v>10</v>
      </c>
      <c r="AI140" s="131">
        <v>120</v>
      </c>
      <c r="AJ140" s="131">
        <v>78</v>
      </c>
      <c r="AK140" s="131">
        <v>114</v>
      </c>
      <c r="AL140" s="131">
        <v>405</v>
      </c>
      <c r="AM140" s="131">
        <v>117</v>
      </c>
      <c r="AN140" s="131">
        <v>12</v>
      </c>
      <c r="AO140" s="131">
        <v>505</v>
      </c>
      <c r="AP140" s="131">
        <v>441</v>
      </c>
      <c r="AQ140" s="131">
        <v>0</v>
      </c>
      <c r="AR140" s="131">
        <v>0</v>
      </c>
      <c r="AS140" s="131">
        <v>35</v>
      </c>
      <c r="AT140" s="131">
        <v>29</v>
      </c>
      <c r="AU140" s="131">
        <v>160</v>
      </c>
    </row>
    <row r="141" spans="1:47">
      <c r="A141" s="130" t="s">
        <v>1338</v>
      </c>
      <c r="B141" s="131">
        <v>2100</v>
      </c>
      <c r="C141" s="131">
        <v>1029</v>
      </c>
      <c r="D141" s="131">
        <v>989</v>
      </c>
      <c r="E141" s="131">
        <v>1111</v>
      </c>
      <c r="F141" s="131">
        <v>571</v>
      </c>
      <c r="G141" s="131">
        <v>984</v>
      </c>
      <c r="H141" s="131">
        <v>257</v>
      </c>
      <c r="I141" s="131">
        <v>288</v>
      </c>
      <c r="J141" s="131">
        <v>1792</v>
      </c>
      <c r="K141" s="131">
        <v>308</v>
      </c>
      <c r="L141" s="131">
        <v>126</v>
      </c>
      <c r="M141" s="131">
        <v>173</v>
      </c>
      <c r="N141" s="131">
        <v>178</v>
      </c>
      <c r="O141" s="131">
        <v>0</v>
      </c>
      <c r="P141" s="131">
        <v>244</v>
      </c>
      <c r="Q141" s="131">
        <v>289</v>
      </c>
      <c r="R141" s="131">
        <v>559</v>
      </c>
      <c r="S141" s="131">
        <v>676</v>
      </c>
      <c r="T141" s="131">
        <v>100</v>
      </c>
      <c r="U141" s="131">
        <v>231</v>
      </c>
      <c r="V141" s="131">
        <v>1208</v>
      </c>
      <c r="W141" s="131">
        <v>73</v>
      </c>
      <c r="X141" s="131">
        <v>16</v>
      </c>
      <c r="Y141" s="131">
        <v>26</v>
      </c>
      <c r="Z141" s="131">
        <v>254</v>
      </c>
      <c r="AA141" s="131">
        <v>41</v>
      </c>
      <c r="AB141" s="131">
        <v>129</v>
      </c>
      <c r="AC141" s="131">
        <v>126</v>
      </c>
      <c r="AD141" s="131">
        <v>307</v>
      </c>
      <c r="AE141" s="131">
        <v>90</v>
      </c>
      <c r="AF141" s="131">
        <v>46</v>
      </c>
      <c r="AG141" s="131">
        <v>364</v>
      </c>
      <c r="AH141" s="131">
        <v>40</v>
      </c>
      <c r="AI141" s="131">
        <v>313</v>
      </c>
      <c r="AJ141" s="131">
        <v>259</v>
      </c>
      <c r="AK141" s="131">
        <v>382</v>
      </c>
      <c r="AL141" s="131">
        <v>1385</v>
      </c>
      <c r="AM141" s="131">
        <v>210</v>
      </c>
      <c r="AN141" s="131">
        <v>40</v>
      </c>
      <c r="AO141" s="131">
        <v>1595</v>
      </c>
      <c r="AP141" s="131">
        <v>1374</v>
      </c>
      <c r="AQ141" s="131">
        <v>0</v>
      </c>
      <c r="AR141" s="131">
        <v>0</v>
      </c>
      <c r="AS141" s="131">
        <v>86</v>
      </c>
      <c r="AT141" s="131">
        <v>135</v>
      </c>
      <c r="AU141" s="131">
        <v>505</v>
      </c>
    </row>
    <row r="142" spans="1:47">
      <c r="A142" s="130" t="s">
        <v>1334</v>
      </c>
      <c r="B142" s="131">
        <v>2436</v>
      </c>
      <c r="C142" s="131">
        <v>1407</v>
      </c>
      <c r="D142" s="131">
        <v>1134</v>
      </c>
      <c r="E142" s="131">
        <v>1302</v>
      </c>
      <c r="F142" s="131">
        <v>748</v>
      </c>
      <c r="G142" s="131">
        <v>1057</v>
      </c>
      <c r="H142" s="131">
        <v>291</v>
      </c>
      <c r="I142" s="131">
        <v>340</v>
      </c>
      <c r="J142" s="131">
        <v>1939</v>
      </c>
      <c r="K142" s="131">
        <v>497</v>
      </c>
      <c r="L142" s="131">
        <v>236</v>
      </c>
      <c r="M142" s="131">
        <v>306</v>
      </c>
      <c r="N142" s="131">
        <v>213</v>
      </c>
      <c r="O142" s="131">
        <v>0</v>
      </c>
      <c r="P142" s="131">
        <v>196</v>
      </c>
      <c r="Q142" s="131">
        <v>234</v>
      </c>
      <c r="R142" s="131">
        <v>638</v>
      </c>
      <c r="S142" s="131">
        <v>917</v>
      </c>
      <c r="T142" s="131">
        <v>157</v>
      </c>
      <c r="U142" s="131">
        <v>291</v>
      </c>
      <c r="V142" s="131">
        <v>1556</v>
      </c>
      <c r="W142" s="131">
        <v>111</v>
      </c>
      <c r="X142" s="131">
        <v>14</v>
      </c>
      <c r="Y142" s="131">
        <v>34</v>
      </c>
      <c r="Z142" s="131">
        <v>399</v>
      </c>
      <c r="AA142" s="131">
        <v>32</v>
      </c>
      <c r="AB142" s="131">
        <v>141</v>
      </c>
      <c r="AC142" s="131">
        <v>171</v>
      </c>
      <c r="AD142" s="131">
        <v>270</v>
      </c>
      <c r="AE142" s="131">
        <v>97</v>
      </c>
      <c r="AF142" s="131">
        <v>84</v>
      </c>
      <c r="AG142" s="131">
        <v>444</v>
      </c>
      <c r="AH142" s="131">
        <v>24</v>
      </c>
      <c r="AI142" s="131">
        <v>297</v>
      </c>
      <c r="AJ142" s="131">
        <v>292</v>
      </c>
      <c r="AK142" s="131">
        <v>435</v>
      </c>
      <c r="AL142" s="131">
        <v>1337</v>
      </c>
      <c r="AM142" s="131">
        <v>423</v>
      </c>
      <c r="AN142" s="131">
        <v>154</v>
      </c>
      <c r="AO142" s="131">
        <v>1793</v>
      </c>
      <c r="AP142" s="131">
        <v>1387</v>
      </c>
      <c r="AQ142" s="131">
        <v>0</v>
      </c>
      <c r="AR142" s="131">
        <v>0</v>
      </c>
      <c r="AS142" s="131">
        <v>146</v>
      </c>
      <c r="AT142" s="131">
        <v>260</v>
      </c>
      <c r="AU142" s="131">
        <v>643</v>
      </c>
    </row>
    <row r="143" spans="1:47">
      <c r="A143" s="130" t="s">
        <v>1344</v>
      </c>
      <c r="B143" s="131">
        <v>2393</v>
      </c>
      <c r="C143" s="131">
        <v>1323</v>
      </c>
      <c r="D143" s="131">
        <v>1220</v>
      </c>
      <c r="E143" s="131">
        <v>1173</v>
      </c>
      <c r="F143" s="131">
        <v>700</v>
      </c>
      <c r="G143" s="131">
        <v>1120</v>
      </c>
      <c r="H143" s="131">
        <v>295</v>
      </c>
      <c r="I143" s="131">
        <v>278</v>
      </c>
      <c r="J143" s="131">
        <v>1950</v>
      </c>
      <c r="K143" s="131">
        <v>443</v>
      </c>
      <c r="L143" s="131">
        <v>204</v>
      </c>
      <c r="M143" s="131">
        <v>376</v>
      </c>
      <c r="N143" s="131">
        <v>224</v>
      </c>
      <c r="O143" s="131">
        <v>417</v>
      </c>
      <c r="P143" s="131">
        <v>281</v>
      </c>
      <c r="Q143" s="131">
        <v>255</v>
      </c>
      <c r="R143" s="131">
        <v>512</v>
      </c>
      <c r="S143" s="131">
        <v>878</v>
      </c>
      <c r="T143" s="131">
        <v>136</v>
      </c>
      <c r="U143" s="131">
        <v>331</v>
      </c>
      <c r="V143" s="131">
        <v>1517</v>
      </c>
      <c r="W143" s="131">
        <v>65</v>
      </c>
      <c r="X143" s="131">
        <v>13</v>
      </c>
      <c r="Y143" s="131">
        <v>20</v>
      </c>
      <c r="Z143" s="131">
        <v>250</v>
      </c>
      <c r="AA143" s="131">
        <v>32</v>
      </c>
      <c r="AB143" s="131">
        <v>193</v>
      </c>
      <c r="AC143" s="131">
        <v>161</v>
      </c>
      <c r="AD143" s="131">
        <v>429</v>
      </c>
      <c r="AE143" s="131">
        <v>78</v>
      </c>
      <c r="AF143" s="131">
        <v>50</v>
      </c>
      <c r="AG143" s="131">
        <v>439</v>
      </c>
      <c r="AH143" s="131">
        <v>30</v>
      </c>
      <c r="AI143" s="131">
        <v>247</v>
      </c>
      <c r="AJ143" s="131">
        <v>371</v>
      </c>
      <c r="AK143" s="131">
        <v>312</v>
      </c>
      <c r="AL143" s="131">
        <v>1462</v>
      </c>
      <c r="AM143" s="131">
        <v>464</v>
      </c>
      <c r="AN143" s="131">
        <v>70</v>
      </c>
      <c r="AO143" s="131">
        <v>1844</v>
      </c>
      <c r="AP143" s="131">
        <v>1404</v>
      </c>
      <c r="AQ143" s="131">
        <v>2</v>
      </c>
      <c r="AR143" s="131">
        <v>0</v>
      </c>
      <c r="AS143" s="131">
        <v>129</v>
      </c>
      <c r="AT143" s="131">
        <v>309</v>
      </c>
      <c r="AU143" s="131">
        <v>549</v>
      </c>
    </row>
    <row r="144" spans="1:47">
      <c r="A144" s="130" t="s">
        <v>1331</v>
      </c>
      <c r="B144" s="131">
        <v>1384</v>
      </c>
      <c r="C144" s="131">
        <v>604</v>
      </c>
      <c r="D144" s="131">
        <v>612</v>
      </c>
      <c r="E144" s="131">
        <v>772</v>
      </c>
      <c r="F144" s="131">
        <v>374</v>
      </c>
      <c r="G144" s="131">
        <v>641</v>
      </c>
      <c r="H144" s="131">
        <v>177</v>
      </c>
      <c r="I144" s="131">
        <v>192</v>
      </c>
      <c r="J144" s="131">
        <v>1179</v>
      </c>
      <c r="K144" s="131">
        <v>205</v>
      </c>
      <c r="L144" s="131">
        <v>75</v>
      </c>
      <c r="M144" s="131">
        <v>92</v>
      </c>
      <c r="N144" s="131">
        <v>95</v>
      </c>
      <c r="O144" s="131">
        <v>0</v>
      </c>
      <c r="P144" s="131">
        <v>139</v>
      </c>
      <c r="Q144" s="131">
        <v>179</v>
      </c>
      <c r="R144" s="131">
        <v>387</v>
      </c>
      <c r="S144" s="131">
        <v>499</v>
      </c>
      <c r="T144" s="131">
        <v>70</v>
      </c>
      <c r="U144" s="131">
        <v>110</v>
      </c>
      <c r="V144" s="131">
        <v>793</v>
      </c>
      <c r="W144" s="131">
        <v>65</v>
      </c>
      <c r="X144" s="131">
        <v>9</v>
      </c>
      <c r="Y144" s="131">
        <v>17</v>
      </c>
      <c r="Z144" s="131">
        <v>186</v>
      </c>
      <c r="AA144" s="131">
        <v>20</v>
      </c>
      <c r="AB144" s="131">
        <v>69</v>
      </c>
      <c r="AC144" s="131">
        <v>69</v>
      </c>
      <c r="AD144" s="131">
        <v>229</v>
      </c>
      <c r="AE144" s="131">
        <v>69</v>
      </c>
      <c r="AF144" s="131">
        <v>36</v>
      </c>
      <c r="AG144" s="131">
        <v>274</v>
      </c>
      <c r="AH144" s="131">
        <v>7</v>
      </c>
      <c r="AI144" s="131">
        <v>199</v>
      </c>
      <c r="AJ144" s="131">
        <v>130</v>
      </c>
      <c r="AK144" s="131">
        <v>313</v>
      </c>
      <c r="AL144" s="131">
        <v>783</v>
      </c>
      <c r="AM144" s="131">
        <v>238</v>
      </c>
      <c r="AN144" s="131">
        <v>25</v>
      </c>
      <c r="AO144" s="131">
        <v>1115</v>
      </c>
      <c r="AP144" s="131">
        <v>997</v>
      </c>
      <c r="AQ144" s="131">
        <v>1</v>
      </c>
      <c r="AR144" s="131">
        <v>0</v>
      </c>
      <c r="AS144" s="131">
        <v>51</v>
      </c>
      <c r="AT144" s="131">
        <v>66</v>
      </c>
      <c r="AU144" s="131">
        <v>269</v>
      </c>
    </row>
    <row r="145" spans="1:47">
      <c r="A145" s="130" t="s">
        <v>1333</v>
      </c>
      <c r="B145" s="131">
        <v>1859</v>
      </c>
      <c r="C145" s="131">
        <v>953</v>
      </c>
      <c r="D145" s="131">
        <v>878</v>
      </c>
      <c r="E145" s="131">
        <v>981</v>
      </c>
      <c r="F145" s="131">
        <v>476</v>
      </c>
      <c r="G145" s="131">
        <v>825</v>
      </c>
      <c r="H145" s="131">
        <v>252</v>
      </c>
      <c r="I145" s="131">
        <v>306</v>
      </c>
      <c r="J145" s="131">
        <v>1541</v>
      </c>
      <c r="K145" s="131">
        <v>318</v>
      </c>
      <c r="L145" s="131">
        <v>129</v>
      </c>
      <c r="M145" s="131">
        <v>140</v>
      </c>
      <c r="N145" s="131">
        <v>141</v>
      </c>
      <c r="O145" s="131">
        <v>0</v>
      </c>
      <c r="P145" s="131">
        <v>300</v>
      </c>
      <c r="Q145" s="131">
        <v>285</v>
      </c>
      <c r="R145" s="131">
        <v>430</v>
      </c>
      <c r="S145" s="131">
        <v>590</v>
      </c>
      <c r="T145" s="131">
        <v>73</v>
      </c>
      <c r="U145" s="131">
        <v>180</v>
      </c>
      <c r="V145" s="131">
        <v>953</v>
      </c>
      <c r="W145" s="131">
        <v>51</v>
      </c>
      <c r="X145" s="131">
        <v>18</v>
      </c>
      <c r="Y145" s="131">
        <v>35</v>
      </c>
      <c r="Z145" s="131">
        <v>289</v>
      </c>
      <c r="AA145" s="131">
        <v>44</v>
      </c>
      <c r="AB145" s="131">
        <v>125</v>
      </c>
      <c r="AC145" s="131">
        <v>115</v>
      </c>
      <c r="AD145" s="131">
        <v>179</v>
      </c>
      <c r="AE145" s="131">
        <v>82</v>
      </c>
      <c r="AF145" s="131">
        <v>55</v>
      </c>
      <c r="AG145" s="131">
        <v>318</v>
      </c>
      <c r="AH145" s="131">
        <v>51</v>
      </c>
      <c r="AI145" s="131">
        <v>307</v>
      </c>
      <c r="AJ145" s="131">
        <v>174</v>
      </c>
      <c r="AK145" s="131">
        <v>338</v>
      </c>
      <c r="AL145" s="131">
        <v>1145</v>
      </c>
      <c r="AM145" s="131">
        <v>283</v>
      </c>
      <c r="AN145" s="131">
        <v>35</v>
      </c>
      <c r="AO145" s="131">
        <v>1435</v>
      </c>
      <c r="AP145" s="131">
        <v>1215</v>
      </c>
      <c r="AQ145" s="131">
        <v>1</v>
      </c>
      <c r="AR145" s="131">
        <v>0</v>
      </c>
      <c r="AS145" s="131">
        <v>103</v>
      </c>
      <c r="AT145" s="131">
        <v>116</v>
      </c>
      <c r="AU145" s="131">
        <v>424</v>
      </c>
    </row>
    <row r="146" spans="1:47">
      <c r="A146" s="130" t="s">
        <v>1350</v>
      </c>
      <c r="B146" s="131">
        <v>1974</v>
      </c>
      <c r="C146" s="131">
        <v>1059</v>
      </c>
      <c r="D146" s="131">
        <v>897</v>
      </c>
      <c r="E146" s="131">
        <v>1077</v>
      </c>
      <c r="F146" s="131">
        <v>552</v>
      </c>
      <c r="G146" s="131">
        <v>891</v>
      </c>
      <c r="H146" s="131">
        <v>239</v>
      </c>
      <c r="I146" s="131">
        <v>292</v>
      </c>
      <c r="J146" s="131">
        <v>1658</v>
      </c>
      <c r="K146" s="131">
        <v>316</v>
      </c>
      <c r="L146" s="131">
        <v>111</v>
      </c>
      <c r="M146" s="131">
        <v>250</v>
      </c>
      <c r="N146" s="131">
        <v>212</v>
      </c>
      <c r="O146" s="131">
        <v>284</v>
      </c>
      <c r="P146" s="131">
        <v>161</v>
      </c>
      <c r="Q146" s="131">
        <v>243</v>
      </c>
      <c r="R146" s="131">
        <v>460</v>
      </c>
      <c r="S146" s="131">
        <v>800</v>
      </c>
      <c r="T146" s="131">
        <v>108</v>
      </c>
      <c r="U146" s="131">
        <v>202</v>
      </c>
      <c r="V146" s="131">
        <v>1233</v>
      </c>
      <c r="W146" s="131">
        <v>103</v>
      </c>
      <c r="X146" s="131">
        <v>14</v>
      </c>
      <c r="Y146" s="131">
        <v>18</v>
      </c>
      <c r="Z146" s="131">
        <v>330</v>
      </c>
      <c r="AA146" s="131">
        <v>25</v>
      </c>
      <c r="AB146" s="131">
        <v>122</v>
      </c>
      <c r="AC146" s="131">
        <v>162</v>
      </c>
      <c r="AD146" s="131">
        <v>214</v>
      </c>
      <c r="AE146" s="131">
        <v>60</v>
      </c>
      <c r="AF146" s="131">
        <v>48</v>
      </c>
      <c r="AG146" s="131">
        <v>412</v>
      </c>
      <c r="AH146" s="131">
        <v>25</v>
      </c>
      <c r="AI146" s="131">
        <v>182</v>
      </c>
      <c r="AJ146" s="131">
        <v>246</v>
      </c>
      <c r="AK146" s="131">
        <v>301</v>
      </c>
      <c r="AL146" s="131">
        <v>1157</v>
      </c>
      <c r="AM146" s="131">
        <v>322</v>
      </c>
      <c r="AN146" s="131">
        <v>83</v>
      </c>
      <c r="AO146" s="131">
        <v>1522</v>
      </c>
      <c r="AP146" s="131">
        <v>1238</v>
      </c>
      <c r="AQ146" s="131">
        <v>1</v>
      </c>
      <c r="AR146" s="131">
        <v>0</v>
      </c>
      <c r="AS146" s="131">
        <v>84</v>
      </c>
      <c r="AT146" s="131">
        <v>199</v>
      </c>
      <c r="AU146" s="131">
        <v>452</v>
      </c>
    </row>
    <row r="147" spans="1:47">
      <c r="A147" s="130" t="s">
        <v>1341</v>
      </c>
      <c r="B147" s="131">
        <v>1536</v>
      </c>
      <c r="C147" s="131">
        <v>737</v>
      </c>
      <c r="D147" s="131">
        <v>657</v>
      </c>
      <c r="E147" s="131">
        <v>879</v>
      </c>
      <c r="F147" s="131">
        <v>463</v>
      </c>
      <c r="G147" s="131">
        <v>683</v>
      </c>
      <c r="H147" s="131">
        <v>168</v>
      </c>
      <c r="I147" s="131">
        <v>222</v>
      </c>
      <c r="J147" s="131">
        <v>1312</v>
      </c>
      <c r="K147" s="131">
        <v>224</v>
      </c>
      <c r="L147" s="131">
        <v>96</v>
      </c>
      <c r="M147" s="131">
        <v>114</v>
      </c>
      <c r="N147" s="131">
        <v>116</v>
      </c>
      <c r="O147" s="131">
        <v>0</v>
      </c>
      <c r="P147" s="131">
        <v>198</v>
      </c>
      <c r="Q147" s="131">
        <v>228</v>
      </c>
      <c r="R147" s="131">
        <v>420</v>
      </c>
      <c r="S147" s="131">
        <v>494</v>
      </c>
      <c r="T147" s="131">
        <v>59</v>
      </c>
      <c r="U147" s="131">
        <v>137</v>
      </c>
      <c r="V147" s="131">
        <v>792</v>
      </c>
      <c r="W147" s="131">
        <v>43</v>
      </c>
      <c r="X147" s="131">
        <v>14</v>
      </c>
      <c r="Y147" s="131">
        <v>20</v>
      </c>
      <c r="Z147" s="131">
        <v>187</v>
      </c>
      <c r="AA147" s="131">
        <v>27</v>
      </c>
      <c r="AB147" s="131">
        <v>74</v>
      </c>
      <c r="AC147" s="131">
        <v>89</v>
      </c>
      <c r="AD147" s="131">
        <v>278</v>
      </c>
      <c r="AE147" s="131">
        <v>59</v>
      </c>
      <c r="AF147" s="131">
        <v>30</v>
      </c>
      <c r="AG147" s="131">
        <v>280</v>
      </c>
      <c r="AH147" s="131">
        <v>13</v>
      </c>
      <c r="AI147" s="131">
        <v>210</v>
      </c>
      <c r="AJ147" s="131">
        <v>198</v>
      </c>
      <c r="AK147" s="131">
        <v>291</v>
      </c>
      <c r="AL147" s="131">
        <v>943</v>
      </c>
      <c r="AM147" s="131">
        <v>220</v>
      </c>
      <c r="AN147" s="131">
        <v>25</v>
      </c>
      <c r="AO147" s="131">
        <v>1227</v>
      </c>
      <c r="AP147" s="131">
        <v>1080</v>
      </c>
      <c r="AQ147" s="131">
        <v>2</v>
      </c>
      <c r="AR147" s="131">
        <v>0</v>
      </c>
      <c r="AS147" s="131">
        <v>64</v>
      </c>
      <c r="AT147" s="131">
        <v>81</v>
      </c>
      <c r="AU147" s="131">
        <v>309</v>
      </c>
    </row>
    <row r="148" spans="1:47">
      <c r="A148" s="130" t="s">
        <v>1335</v>
      </c>
      <c r="B148" s="131">
        <v>1551</v>
      </c>
      <c r="C148" s="131">
        <v>748</v>
      </c>
      <c r="D148" s="131">
        <v>690</v>
      </c>
      <c r="E148" s="131">
        <v>861</v>
      </c>
      <c r="F148" s="131">
        <v>420</v>
      </c>
      <c r="G148" s="131">
        <v>730</v>
      </c>
      <c r="H148" s="131">
        <v>173</v>
      </c>
      <c r="I148" s="131">
        <v>228</v>
      </c>
      <c r="J148" s="131">
        <v>1316</v>
      </c>
      <c r="K148" s="131">
        <v>235</v>
      </c>
      <c r="L148" s="131">
        <v>106</v>
      </c>
      <c r="M148" s="131">
        <v>111</v>
      </c>
      <c r="N148" s="131">
        <v>140</v>
      </c>
      <c r="O148" s="131">
        <v>0</v>
      </c>
      <c r="P148" s="131">
        <v>142</v>
      </c>
      <c r="Q148" s="131">
        <v>156</v>
      </c>
      <c r="R148" s="131">
        <v>409</v>
      </c>
      <c r="S148" s="131">
        <v>558</v>
      </c>
      <c r="T148" s="131">
        <v>93</v>
      </c>
      <c r="U148" s="131">
        <v>189</v>
      </c>
      <c r="V148" s="131">
        <v>949</v>
      </c>
      <c r="W148" s="131">
        <v>89</v>
      </c>
      <c r="X148" s="131">
        <v>5</v>
      </c>
      <c r="Y148" s="131">
        <v>7</v>
      </c>
      <c r="Z148" s="131">
        <v>191</v>
      </c>
      <c r="AA148" s="131">
        <v>12</v>
      </c>
      <c r="AB148" s="131">
        <v>96</v>
      </c>
      <c r="AC148" s="131">
        <v>80</v>
      </c>
      <c r="AD148" s="131">
        <v>254</v>
      </c>
      <c r="AE148" s="131">
        <v>60</v>
      </c>
      <c r="AF148" s="131">
        <v>52</v>
      </c>
      <c r="AG148" s="131">
        <v>288</v>
      </c>
      <c r="AH148" s="131">
        <v>23</v>
      </c>
      <c r="AI148" s="131">
        <v>167</v>
      </c>
      <c r="AJ148" s="131">
        <v>207</v>
      </c>
      <c r="AK148" s="131">
        <v>326</v>
      </c>
      <c r="AL148" s="131">
        <v>902</v>
      </c>
      <c r="AM148" s="131">
        <v>192</v>
      </c>
      <c r="AN148" s="131">
        <v>69</v>
      </c>
      <c r="AO148" s="131">
        <v>1191</v>
      </c>
      <c r="AP148" s="131">
        <v>1029</v>
      </c>
      <c r="AQ148" s="131">
        <v>0</v>
      </c>
      <c r="AR148" s="131">
        <v>0</v>
      </c>
      <c r="AS148" s="131">
        <v>75</v>
      </c>
      <c r="AT148" s="131">
        <v>87</v>
      </c>
      <c r="AU148" s="131">
        <v>360</v>
      </c>
    </row>
    <row r="149" spans="1:47">
      <c r="A149" s="130" t="s">
        <v>1327</v>
      </c>
      <c r="B149" s="131">
        <v>2044</v>
      </c>
      <c r="C149" s="131">
        <v>1023</v>
      </c>
      <c r="D149" s="131">
        <v>926</v>
      </c>
      <c r="E149" s="131">
        <v>1118</v>
      </c>
      <c r="F149" s="131">
        <v>513</v>
      </c>
      <c r="G149" s="131">
        <v>964</v>
      </c>
      <c r="H149" s="131">
        <v>288</v>
      </c>
      <c r="I149" s="131">
        <v>279</v>
      </c>
      <c r="J149" s="131">
        <v>1690</v>
      </c>
      <c r="K149" s="131">
        <v>354</v>
      </c>
      <c r="L149" s="131">
        <v>139</v>
      </c>
      <c r="M149" s="131">
        <v>153</v>
      </c>
      <c r="N149" s="131">
        <v>163</v>
      </c>
      <c r="O149" s="131">
        <v>0</v>
      </c>
      <c r="P149" s="131">
        <v>203</v>
      </c>
      <c r="Q149" s="131">
        <v>257</v>
      </c>
      <c r="R149" s="131">
        <v>484</v>
      </c>
      <c r="S149" s="131">
        <v>780</v>
      </c>
      <c r="T149" s="131">
        <v>117</v>
      </c>
      <c r="U149" s="131">
        <v>202</v>
      </c>
      <c r="V149" s="131">
        <v>1221</v>
      </c>
      <c r="W149" s="131">
        <v>70</v>
      </c>
      <c r="X149" s="131">
        <v>11</v>
      </c>
      <c r="Y149" s="131">
        <v>37</v>
      </c>
      <c r="Z149" s="131">
        <v>311</v>
      </c>
      <c r="AA149" s="131">
        <v>32</v>
      </c>
      <c r="AB149" s="131">
        <v>137</v>
      </c>
      <c r="AC149" s="131">
        <v>143</v>
      </c>
      <c r="AD149" s="131">
        <v>209</v>
      </c>
      <c r="AE149" s="131">
        <v>101</v>
      </c>
      <c r="AF149" s="131">
        <v>70</v>
      </c>
      <c r="AG149" s="131">
        <v>379</v>
      </c>
      <c r="AH149" s="131">
        <v>37</v>
      </c>
      <c r="AI149" s="131">
        <v>245</v>
      </c>
      <c r="AJ149" s="131">
        <v>253</v>
      </c>
      <c r="AK149" s="131">
        <v>333</v>
      </c>
      <c r="AL149" s="131">
        <v>1234</v>
      </c>
      <c r="AM149" s="131">
        <v>354</v>
      </c>
      <c r="AN149" s="131">
        <v>64</v>
      </c>
      <c r="AO149" s="131">
        <v>1600</v>
      </c>
      <c r="AP149" s="131">
        <v>1377</v>
      </c>
      <c r="AQ149" s="131">
        <v>1</v>
      </c>
      <c r="AR149" s="131">
        <v>1</v>
      </c>
      <c r="AS149" s="131">
        <v>107</v>
      </c>
      <c r="AT149" s="131">
        <v>114</v>
      </c>
      <c r="AU149" s="131">
        <v>444</v>
      </c>
    </row>
    <row r="150" spans="1:47">
      <c r="A150" s="130" t="s">
        <v>1343</v>
      </c>
      <c r="B150" s="131">
        <v>1996</v>
      </c>
      <c r="C150" s="131">
        <v>1035</v>
      </c>
      <c r="D150" s="131">
        <v>986</v>
      </c>
      <c r="E150" s="131">
        <v>1010</v>
      </c>
      <c r="F150" s="131">
        <v>617</v>
      </c>
      <c r="G150" s="131">
        <v>993</v>
      </c>
      <c r="H150" s="131">
        <v>184</v>
      </c>
      <c r="I150" s="131">
        <v>202</v>
      </c>
      <c r="J150" s="131">
        <v>1693</v>
      </c>
      <c r="K150" s="131">
        <v>303</v>
      </c>
      <c r="L150" s="131">
        <v>127</v>
      </c>
      <c r="M150" s="131">
        <v>213</v>
      </c>
      <c r="N150" s="131">
        <v>152</v>
      </c>
      <c r="O150" s="131">
        <v>848</v>
      </c>
      <c r="P150" s="131">
        <v>212</v>
      </c>
      <c r="Q150" s="131">
        <v>221</v>
      </c>
      <c r="R150" s="131">
        <v>474</v>
      </c>
      <c r="S150" s="131">
        <v>676</v>
      </c>
      <c r="T150" s="131">
        <v>133</v>
      </c>
      <c r="U150" s="131">
        <v>279</v>
      </c>
      <c r="V150" s="131">
        <v>1237</v>
      </c>
      <c r="W150" s="131">
        <v>40</v>
      </c>
      <c r="X150" s="131">
        <v>14</v>
      </c>
      <c r="Y150" s="131">
        <v>16</v>
      </c>
      <c r="Z150" s="131">
        <v>226</v>
      </c>
      <c r="AA150" s="131">
        <v>21</v>
      </c>
      <c r="AB150" s="131">
        <v>128</v>
      </c>
      <c r="AC150" s="131">
        <v>167</v>
      </c>
      <c r="AD150" s="131">
        <v>348</v>
      </c>
      <c r="AE150" s="131">
        <v>64</v>
      </c>
      <c r="AF150" s="131">
        <v>32</v>
      </c>
      <c r="AG150" s="131">
        <v>353</v>
      </c>
      <c r="AH150" s="131">
        <v>25</v>
      </c>
      <c r="AI150" s="131">
        <v>224</v>
      </c>
      <c r="AJ150" s="131">
        <v>320</v>
      </c>
      <c r="AK150" s="131">
        <v>231</v>
      </c>
      <c r="AL150" s="131">
        <v>1264</v>
      </c>
      <c r="AM150" s="131">
        <v>392</v>
      </c>
      <c r="AN150" s="131">
        <v>46</v>
      </c>
      <c r="AO150" s="131">
        <v>1521</v>
      </c>
      <c r="AP150" s="131">
        <v>1267</v>
      </c>
      <c r="AQ150" s="131">
        <v>0</v>
      </c>
      <c r="AR150" s="131">
        <v>0</v>
      </c>
      <c r="AS150" s="131">
        <v>90</v>
      </c>
      <c r="AT150" s="131">
        <v>164</v>
      </c>
      <c r="AU150" s="131">
        <v>475</v>
      </c>
    </row>
    <row r="151" spans="1:47">
      <c r="A151" s="130" t="s">
        <v>1320</v>
      </c>
      <c r="B151" s="131">
        <v>1036</v>
      </c>
      <c r="C151" s="131">
        <v>529</v>
      </c>
      <c r="D151" s="131">
        <v>433</v>
      </c>
      <c r="E151" s="131">
        <v>603</v>
      </c>
      <c r="F151" s="131">
        <v>269</v>
      </c>
      <c r="G151" s="131">
        <v>493</v>
      </c>
      <c r="H151" s="131">
        <v>119</v>
      </c>
      <c r="I151" s="131">
        <v>155</v>
      </c>
      <c r="J151" s="131">
        <v>882</v>
      </c>
      <c r="K151" s="131">
        <v>154</v>
      </c>
      <c r="L151" s="131">
        <v>68</v>
      </c>
      <c r="M151" s="131">
        <v>101</v>
      </c>
      <c r="N151" s="131">
        <v>84</v>
      </c>
      <c r="O151" s="131">
        <v>0</v>
      </c>
      <c r="P151" s="131">
        <v>109</v>
      </c>
      <c r="Q151" s="131">
        <v>127</v>
      </c>
      <c r="R151" s="131">
        <v>258</v>
      </c>
      <c r="S151" s="131">
        <v>389</v>
      </c>
      <c r="T151" s="131">
        <v>53</v>
      </c>
      <c r="U151" s="131">
        <v>98</v>
      </c>
      <c r="V151" s="131">
        <v>609</v>
      </c>
      <c r="W151" s="131">
        <v>43</v>
      </c>
      <c r="X151" s="131">
        <v>5</v>
      </c>
      <c r="Y151" s="131">
        <v>13</v>
      </c>
      <c r="Z151" s="131">
        <v>148</v>
      </c>
      <c r="AA151" s="131">
        <v>20</v>
      </c>
      <c r="AB151" s="131">
        <v>57</v>
      </c>
      <c r="AC151" s="131">
        <v>71</v>
      </c>
      <c r="AD151" s="131">
        <v>120</v>
      </c>
      <c r="AE151" s="131">
        <v>47</v>
      </c>
      <c r="AF151" s="131">
        <v>37</v>
      </c>
      <c r="AG151" s="131">
        <v>213</v>
      </c>
      <c r="AH151" s="131">
        <v>20</v>
      </c>
      <c r="AI151" s="131">
        <v>140</v>
      </c>
      <c r="AJ151" s="131">
        <v>97</v>
      </c>
      <c r="AK151" s="131">
        <v>210</v>
      </c>
      <c r="AL151" s="131">
        <v>496</v>
      </c>
      <c r="AM151" s="131">
        <v>243</v>
      </c>
      <c r="AN151" s="131">
        <v>42</v>
      </c>
      <c r="AO151" s="131">
        <v>816</v>
      </c>
      <c r="AP151" s="131">
        <v>679</v>
      </c>
      <c r="AQ151" s="131">
        <v>0</v>
      </c>
      <c r="AR151" s="131">
        <v>0</v>
      </c>
      <c r="AS151" s="131">
        <v>51</v>
      </c>
      <c r="AT151" s="131">
        <v>86</v>
      </c>
      <c r="AU151" s="131">
        <v>220</v>
      </c>
    </row>
    <row r="152" spans="1:47">
      <c r="A152" s="130" t="s">
        <v>1339</v>
      </c>
      <c r="B152" s="131">
        <v>2685</v>
      </c>
      <c r="C152" s="131">
        <v>1614</v>
      </c>
      <c r="D152" s="131">
        <v>1349</v>
      </c>
      <c r="E152" s="131">
        <v>1336</v>
      </c>
      <c r="F152" s="131">
        <v>717</v>
      </c>
      <c r="G152" s="131">
        <v>1320</v>
      </c>
      <c r="H152" s="131">
        <v>321</v>
      </c>
      <c r="I152" s="131">
        <v>327</v>
      </c>
      <c r="J152" s="131">
        <v>2183</v>
      </c>
      <c r="K152" s="131">
        <v>502</v>
      </c>
      <c r="L152" s="131">
        <v>225</v>
      </c>
      <c r="M152" s="131">
        <v>389</v>
      </c>
      <c r="N152" s="131">
        <v>213</v>
      </c>
      <c r="O152" s="131">
        <v>637</v>
      </c>
      <c r="P152" s="131">
        <v>465</v>
      </c>
      <c r="Q152" s="131">
        <v>340</v>
      </c>
      <c r="R152" s="131">
        <v>583</v>
      </c>
      <c r="S152" s="131">
        <v>763</v>
      </c>
      <c r="T152" s="131">
        <v>123</v>
      </c>
      <c r="U152" s="131">
        <v>410</v>
      </c>
      <c r="V152" s="131">
        <v>1501</v>
      </c>
      <c r="W152" s="131">
        <v>62</v>
      </c>
      <c r="X152" s="131">
        <v>19</v>
      </c>
      <c r="Y152" s="131">
        <v>34</v>
      </c>
      <c r="Z152" s="131">
        <v>356</v>
      </c>
      <c r="AA152" s="131">
        <v>55</v>
      </c>
      <c r="AB152" s="131">
        <v>224</v>
      </c>
      <c r="AC152" s="131">
        <v>221</v>
      </c>
      <c r="AD152" s="131">
        <v>261</v>
      </c>
      <c r="AE152" s="131">
        <v>104</v>
      </c>
      <c r="AF152" s="131">
        <v>74</v>
      </c>
      <c r="AG152" s="131">
        <v>519</v>
      </c>
      <c r="AH152" s="131">
        <v>58</v>
      </c>
      <c r="AI152" s="131">
        <v>401</v>
      </c>
      <c r="AJ152" s="131">
        <v>282</v>
      </c>
      <c r="AK152" s="131">
        <v>320</v>
      </c>
      <c r="AL152" s="131">
        <v>1843</v>
      </c>
      <c r="AM152" s="131">
        <v>329</v>
      </c>
      <c r="AN152" s="131">
        <v>84</v>
      </c>
      <c r="AO152" s="131">
        <v>1957</v>
      </c>
      <c r="AP152" s="131">
        <v>1499</v>
      </c>
      <c r="AQ152" s="131">
        <v>1</v>
      </c>
      <c r="AR152" s="131">
        <v>0</v>
      </c>
      <c r="AS152" s="131">
        <v>137</v>
      </c>
      <c r="AT152" s="131">
        <v>320</v>
      </c>
      <c r="AU152" s="131">
        <v>728</v>
      </c>
    </row>
    <row r="153" spans="1:47">
      <c r="A153" s="130" t="s">
        <v>1727</v>
      </c>
      <c r="B153" s="131">
        <v>652</v>
      </c>
      <c r="C153" s="131">
        <v>371</v>
      </c>
      <c r="D153" s="131">
        <v>327</v>
      </c>
      <c r="E153" s="131">
        <v>325</v>
      </c>
      <c r="F153" s="131">
        <v>170</v>
      </c>
      <c r="G153" s="131">
        <v>295</v>
      </c>
      <c r="H153" s="131">
        <v>103</v>
      </c>
      <c r="I153" s="131">
        <v>84</v>
      </c>
      <c r="J153" s="131">
        <v>522</v>
      </c>
      <c r="K153" s="131">
        <v>130</v>
      </c>
      <c r="L153" s="131">
        <v>73</v>
      </c>
      <c r="M153" s="131">
        <v>113</v>
      </c>
      <c r="N153" s="131">
        <v>60</v>
      </c>
      <c r="O153" s="131">
        <v>0</v>
      </c>
      <c r="P153" s="131">
        <v>67</v>
      </c>
      <c r="Q153" s="131">
        <v>72</v>
      </c>
      <c r="R153" s="131">
        <v>127</v>
      </c>
      <c r="S153" s="131">
        <v>256</v>
      </c>
      <c r="T153" s="131">
        <v>45</v>
      </c>
      <c r="U153" s="131">
        <v>85</v>
      </c>
      <c r="V153" s="131">
        <v>425</v>
      </c>
      <c r="W153" s="131">
        <v>37</v>
      </c>
      <c r="X153" s="131">
        <v>3</v>
      </c>
      <c r="Y153" s="131">
        <v>6</v>
      </c>
      <c r="Z153" s="131">
        <v>92</v>
      </c>
      <c r="AA153" s="131">
        <v>8</v>
      </c>
      <c r="AB153" s="131">
        <v>31</v>
      </c>
      <c r="AC153" s="131">
        <v>59</v>
      </c>
      <c r="AD153" s="131">
        <v>79</v>
      </c>
      <c r="AE153" s="131">
        <v>18</v>
      </c>
      <c r="AF153" s="131">
        <v>14</v>
      </c>
      <c r="AG153" s="131">
        <v>143</v>
      </c>
      <c r="AH153" s="131">
        <v>14</v>
      </c>
      <c r="AI153" s="131">
        <v>63</v>
      </c>
      <c r="AJ153" s="131">
        <v>83</v>
      </c>
      <c r="AK153" s="131">
        <v>104</v>
      </c>
      <c r="AL153" s="131">
        <v>268</v>
      </c>
      <c r="AM153" s="131">
        <v>202</v>
      </c>
      <c r="AN153" s="131">
        <v>52</v>
      </c>
      <c r="AO153" s="131">
        <v>500</v>
      </c>
      <c r="AP153" s="131">
        <v>362</v>
      </c>
      <c r="AQ153" s="131">
        <v>0</v>
      </c>
      <c r="AR153" s="131">
        <v>0</v>
      </c>
      <c r="AS153" s="131">
        <v>42</v>
      </c>
      <c r="AT153" s="131">
        <v>96</v>
      </c>
      <c r="AU153" s="131">
        <v>152</v>
      </c>
    </row>
    <row r="154" spans="1:47">
      <c r="A154" s="130" t="s">
        <v>1728</v>
      </c>
      <c r="B154" s="131">
        <v>395</v>
      </c>
      <c r="C154" s="131">
        <v>192</v>
      </c>
      <c r="D154" s="131">
        <v>164</v>
      </c>
      <c r="E154" s="131">
        <v>231</v>
      </c>
      <c r="F154" s="131">
        <v>107</v>
      </c>
      <c r="G154" s="131">
        <v>185</v>
      </c>
      <c r="H154" s="131">
        <v>45</v>
      </c>
      <c r="I154" s="131">
        <v>58</v>
      </c>
      <c r="J154" s="131">
        <v>325</v>
      </c>
      <c r="K154" s="131">
        <v>70</v>
      </c>
      <c r="L154" s="131">
        <v>24</v>
      </c>
      <c r="M154" s="131">
        <v>40</v>
      </c>
      <c r="N154" s="131">
        <v>29</v>
      </c>
      <c r="O154" s="131">
        <v>0</v>
      </c>
      <c r="P154" s="131">
        <v>35</v>
      </c>
      <c r="Q154" s="131">
        <v>61</v>
      </c>
      <c r="R154" s="131">
        <v>101</v>
      </c>
      <c r="S154" s="131">
        <v>142</v>
      </c>
      <c r="T154" s="131">
        <v>17</v>
      </c>
      <c r="U154" s="131">
        <v>39</v>
      </c>
      <c r="V154" s="131">
        <v>227</v>
      </c>
      <c r="W154" s="131">
        <v>19</v>
      </c>
      <c r="X154" s="131">
        <v>1</v>
      </c>
      <c r="Y154" s="131">
        <v>4</v>
      </c>
      <c r="Z154" s="131">
        <v>65</v>
      </c>
      <c r="AA154" s="131">
        <v>4</v>
      </c>
      <c r="AB154" s="131">
        <v>22</v>
      </c>
      <c r="AC154" s="131">
        <v>27</v>
      </c>
      <c r="AD154" s="131">
        <v>35</v>
      </c>
      <c r="AE154" s="131">
        <v>20</v>
      </c>
      <c r="AF154" s="131">
        <v>14</v>
      </c>
      <c r="AG154" s="131">
        <v>81</v>
      </c>
      <c r="AH154" s="131">
        <v>3</v>
      </c>
      <c r="AI154" s="131">
        <v>50</v>
      </c>
      <c r="AJ154" s="131">
        <v>46</v>
      </c>
      <c r="AK154" s="131">
        <v>56</v>
      </c>
      <c r="AL154" s="131">
        <v>255</v>
      </c>
      <c r="AM154" s="131">
        <v>66</v>
      </c>
      <c r="AN154" s="131">
        <v>10</v>
      </c>
      <c r="AO154" s="131">
        <v>300</v>
      </c>
      <c r="AP154" s="131">
        <v>250</v>
      </c>
      <c r="AQ154" s="131">
        <v>1</v>
      </c>
      <c r="AR154" s="131">
        <v>0</v>
      </c>
      <c r="AS154" s="131">
        <v>21</v>
      </c>
      <c r="AT154" s="131">
        <v>28</v>
      </c>
      <c r="AU154" s="131">
        <v>95</v>
      </c>
    </row>
    <row r="155" spans="1:47">
      <c r="A155" s="130" t="s">
        <v>1352</v>
      </c>
      <c r="B155" s="131">
        <v>5476</v>
      </c>
      <c r="C155" s="131">
        <v>3293</v>
      </c>
      <c r="D155" s="131">
        <v>2886</v>
      </c>
      <c r="E155" s="131">
        <v>2590</v>
      </c>
      <c r="F155" s="131">
        <v>1602</v>
      </c>
      <c r="G155" s="131">
        <v>2653</v>
      </c>
      <c r="H155" s="131">
        <v>567</v>
      </c>
      <c r="I155" s="131">
        <v>654</v>
      </c>
      <c r="J155" s="131">
        <v>4384</v>
      </c>
      <c r="K155" s="131">
        <v>1092</v>
      </c>
      <c r="L155" s="131">
        <v>491</v>
      </c>
      <c r="M155" s="131">
        <v>1022</v>
      </c>
      <c r="N155" s="131">
        <v>533</v>
      </c>
      <c r="O155" s="131">
        <v>2267</v>
      </c>
      <c r="P155" s="131">
        <v>637</v>
      </c>
      <c r="Q155" s="131">
        <v>622</v>
      </c>
      <c r="R155" s="131">
        <v>1277</v>
      </c>
      <c r="S155" s="131">
        <v>1705</v>
      </c>
      <c r="T155" s="131">
        <v>327</v>
      </c>
      <c r="U155" s="131">
        <v>905</v>
      </c>
      <c r="V155" s="131">
        <v>3364</v>
      </c>
      <c r="W155" s="131">
        <v>141</v>
      </c>
      <c r="X155" s="131">
        <v>39</v>
      </c>
      <c r="Y155" s="131">
        <v>42</v>
      </c>
      <c r="Z155" s="131">
        <v>782</v>
      </c>
      <c r="AA155" s="131">
        <v>103</v>
      </c>
      <c r="AB155" s="131">
        <v>480</v>
      </c>
      <c r="AC155" s="131">
        <v>413</v>
      </c>
      <c r="AD155" s="131">
        <v>529</v>
      </c>
      <c r="AE155" s="131">
        <v>238</v>
      </c>
      <c r="AF155" s="131">
        <v>156</v>
      </c>
      <c r="AG155" s="131">
        <v>1106</v>
      </c>
      <c r="AH155" s="131">
        <v>46</v>
      </c>
      <c r="AI155" s="131">
        <v>568</v>
      </c>
      <c r="AJ155" s="131">
        <v>797</v>
      </c>
      <c r="AK155" s="131">
        <v>511</v>
      </c>
      <c r="AL155" s="131">
        <v>3154</v>
      </c>
      <c r="AM155" s="131">
        <v>1432</v>
      </c>
      <c r="AN155" s="131">
        <v>264</v>
      </c>
      <c r="AO155" s="131">
        <v>4041</v>
      </c>
      <c r="AP155" s="131">
        <v>2901</v>
      </c>
      <c r="AQ155" s="131">
        <v>1</v>
      </c>
      <c r="AR155" s="131">
        <v>0</v>
      </c>
      <c r="AS155" s="131">
        <v>303</v>
      </c>
      <c r="AT155" s="131">
        <v>836</v>
      </c>
      <c r="AU155" s="131">
        <v>1435</v>
      </c>
    </row>
    <row r="156" spans="1:47">
      <c r="A156" s="130" t="s">
        <v>1353</v>
      </c>
      <c r="B156" s="131">
        <v>1025</v>
      </c>
      <c r="C156" s="131">
        <v>463</v>
      </c>
      <c r="D156" s="131">
        <v>486</v>
      </c>
      <c r="E156" s="131">
        <v>539</v>
      </c>
      <c r="F156" s="131">
        <v>257</v>
      </c>
      <c r="G156" s="131">
        <v>446</v>
      </c>
      <c r="H156" s="131">
        <v>131</v>
      </c>
      <c r="I156" s="131">
        <v>191</v>
      </c>
      <c r="J156" s="131">
        <v>912</v>
      </c>
      <c r="K156" s="131">
        <v>113</v>
      </c>
      <c r="L156" s="131">
        <v>33</v>
      </c>
      <c r="M156" s="131">
        <v>78</v>
      </c>
      <c r="N156" s="131">
        <v>109</v>
      </c>
      <c r="O156" s="131">
        <v>0</v>
      </c>
      <c r="P156" s="131">
        <v>128</v>
      </c>
      <c r="Q156" s="131">
        <v>131</v>
      </c>
      <c r="R156" s="131">
        <v>252</v>
      </c>
      <c r="S156" s="131">
        <v>384</v>
      </c>
      <c r="T156" s="131">
        <v>35</v>
      </c>
      <c r="U156" s="131">
        <v>95</v>
      </c>
      <c r="V156" s="131">
        <v>575</v>
      </c>
      <c r="W156" s="131">
        <v>95</v>
      </c>
      <c r="X156" s="131">
        <v>12</v>
      </c>
      <c r="Y156" s="131">
        <v>9</v>
      </c>
      <c r="Z156" s="131">
        <v>128</v>
      </c>
      <c r="AA156" s="131">
        <v>18</v>
      </c>
      <c r="AB156" s="131">
        <v>49</v>
      </c>
      <c r="AC156" s="131">
        <v>88</v>
      </c>
      <c r="AD156" s="131">
        <v>133</v>
      </c>
      <c r="AE156" s="131">
        <v>47</v>
      </c>
      <c r="AF156" s="131">
        <v>37</v>
      </c>
      <c r="AG156" s="131">
        <v>202</v>
      </c>
      <c r="AH156" s="131">
        <v>23</v>
      </c>
      <c r="AI156" s="131">
        <v>96</v>
      </c>
      <c r="AJ156" s="131">
        <v>84</v>
      </c>
      <c r="AK156" s="131">
        <v>161</v>
      </c>
      <c r="AL156" s="131">
        <v>576</v>
      </c>
      <c r="AM156" s="131">
        <v>233</v>
      </c>
      <c r="AN156" s="131">
        <v>24</v>
      </c>
      <c r="AO156" s="131">
        <v>832</v>
      </c>
      <c r="AP156" s="131">
        <v>725</v>
      </c>
      <c r="AQ156" s="131">
        <v>0</v>
      </c>
      <c r="AR156" s="131">
        <v>0</v>
      </c>
      <c r="AS156" s="131">
        <v>49</v>
      </c>
      <c r="AT156" s="131">
        <v>58</v>
      </c>
      <c r="AU156" s="131">
        <v>193</v>
      </c>
    </row>
    <row r="157" spans="1:47">
      <c r="A157" s="130" t="s">
        <v>1365</v>
      </c>
      <c r="B157" s="131">
        <v>897</v>
      </c>
      <c r="C157" s="131">
        <v>463</v>
      </c>
      <c r="D157" s="131">
        <v>412</v>
      </c>
      <c r="E157" s="131">
        <v>485</v>
      </c>
      <c r="F157" s="131">
        <v>206</v>
      </c>
      <c r="G157" s="131">
        <v>381</v>
      </c>
      <c r="H157" s="131">
        <v>127</v>
      </c>
      <c r="I157" s="131">
        <v>183</v>
      </c>
      <c r="J157" s="131">
        <v>755</v>
      </c>
      <c r="K157" s="131">
        <v>142</v>
      </c>
      <c r="L157" s="131">
        <v>68</v>
      </c>
      <c r="M157" s="131">
        <v>48</v>
      </c>
      <c r="N157" s="131">
        <v>86</v>
      </c>
      <c r="O157" s="131">
        <v>0</v>
      </c>
      <c r="P157" s="131">
        <v>170</v>
      </c>
      <c r="Q157" s="131">
        <v>127</v>
      </c>
      <c r="R157" s="131">
        <v>242</v>
      </c>
      <c r="S157" s="131">
        <v>263</v>
      </c>
      <c r="T157" s="131">
        <v>33</v>
      </c>
      <c r="U157" s="131">
        <v>62</v>
      </c>
      <c r="V157" s="131">
        <v>426</v>
      </c>
      <c r="W157" s="131">
        <v>57</v>
      </c>
      <c r="X157" s="131">
        <v>16</v>
      </c>
      <c r="Y157" s="131">
        <v>16</v>
      </c>
      <c r="Z157" s="131">
        <v>112</v>
      </c>
      <c r="AA157" s="131">
        <v>25</v>
      </c>
      <c r="AB157" s="131">
        <v>48</v>
      </c>
      <c r="AC157" s="131">
        <v>92</v>
      </c>
      <c r="AD157" s="131">
        <v>84</v>
      </c>
      <c r="AE157" s="131">
        <v>43</v>
      </c>
      <c r="AF157" s="131">
        <v>33</v>
      </c>
      <c r="AG157" s="131">
        <v>193</v>
      </c>
      <c r="AH157" s="131">
        <v>32</v>
      </c>
      <c r="AI157" s="131">
        <v>94</v>
      </c>
      <c r="AJ157" s="131">
        <v>50</v>
      </c>
      <c r="AK157" s="131">
        <v>212</v>
      </c>
      <c r="AL157" s="131">
        <v>474</v>
      </c>
      <c r="AM157" s="131">
        <v>178</v>
      </c>
      <c r="AN157" s="131">
        <v>11</v>
      </c>
      <c r="AO157" s="131">
        <v>693</v>
      </c>
      <c r="AP157" s="131">
        <v>607</v>
      </c>
      <c r="AQ157" s="131">
        <v>0</v>
      </c>
      <c r="AR157" s="131">
        <v>0</v>
      </c>
      <c r="AS157" s="131">
        <v>46</v>
      </c>
      <c r="AT157" s="131">
        <v>40</v>
      </c>
      <c r="AU157" s="131">
        <v>204</v>
      </c>
    </row>
    <row r="158" spans="1:47">
      <c r="A158" s="130" t="s">
        <v>1366</v>
      </c>
      <c r="B158" s="131">
        <v>1273</v>
      </c>
      <c r="C158" s="131">
        <v>616</v>
      </c>
      <c r="D158" s="131">
        <v>591</v>
      </c>
      <c r="E158" s="131">
        <v>682</v>
      </c>
      <c r="F158" s="131">
        <v>332</v>
      </c>
      <c r="G158" s="131">
        <v>534</v>
      </c>
      <c r="H158" s="131">
        <v>192</v>
      </c>
      <c r="I158" s="131">
        <v>215</v>
      </c>
      <c r="J158" s="131">
        <v>1098</v>
      </c>
      <c r="K158" s="131">
        <v>175</v>
      </c>
      <c r="L158" s="131">
        <v>79</v>
      </c>
      <c r="M158" s="131">
        <v>79</v>
      </c>
      <c r="N158" s="131">
        <v>132</v>
      </c>
      <c r="O158" s="131">
        <v>0</v>
      </c>
      <c r="P158" s="131">
        <v>195</v>
      </c>
      <c r="Q158" s="131">
        <v>156</v>
      </c>
      <c r="R158" s="131">
        <v>348</v>
      </c>
      <c r="S158" s="131">
        <v>416</v>
      </c>
      <c r="T158" s="131">
        <v>51</v>
      </c>
      <c r="U158" s="131">
        <v>107</v>
      </c>
      <c r="V158" s="131">
        <v>685</v>
      </c>
      <c r="W158" s="131">
        <v>72</v>
      </c>
      <c r="X158" s="131">
        <v>7</v>
      </c>
      <c r="Y158" s="131">
        <v>8</v>
      </c>
      <c r="Z158" s="131">
        <v>175</v>
      </c>
      <c r="AA158" s="131">
        <v>31</v>
      </c>
      <c r="AB158" s="131">
        <v>64</v>
      </c>
      <c r="AC158" s="131">
        <v>123</v>
      </c>
      <c r="AD158" s="131">
        <v>154</v>
      </c>
      <c r="AE158" s="131">
        <v>54</v>
      </c>
      <c r="AF158" s="131">
        <v>44</v>
      </c>
      <c r="AG158" s="131">
        <v>255</v>
      </c>
      <c r="AH158" s="131">
        <v>36</v>
      </c>
      <c r="AI158" s="131">
        <v>154</v>
      </c>
      <c r="AJ158" s="131">
        <v>94</v>
      </c>
      <c r="AK158" s="131">
        <v>272</v>
      </c>
      <c r="AL158" s="131">
        <v>645</v>
      </c>
      <c r="AM158" s="131">
        <v>302</v>
      </c>
      <c r="AN158" s="131">
        <v>20</v>
      </c>
      <c r="AO158" s="131">
        <v>997</v>
      </c>
      <c r="AP158" s="131">
        <v>870</v>
      </c>
      <c r="AQ158" s="131">
        <v>0</v>
      </c>
      <c r="AR158" s="131">
        <v>0</v>
      </c>
      <c r="AS158" s="131">
        <v>61</v>
      </c>
      <c r="AT158" s="131">
        <v>66</v>
      </c>
      <c r="AU158" s="131">
        <v>276</v>
      </c>
    </row>
    <row r="159" spans="1:47">
      <c r="A159" s="130" t="s">
        <v>1377</v>
      </c>
      <c r="B159" s="131">
        <v>894</v>
      </c>
      <c r="C159" s="131">
        <v>437</v>
      </c>
      <c r="D159" s="131">
        <v>318</v>
      </c>
      <c r="E159" s="131">
        <v>576</v>
      </c>
      <c r="F159" s="131">
        <v>235</v>
      </c>
      <c r="G159" s="131">
        <v>413</v>
      </c>
      <c r="H159" s="131">
        <v>114</v>
      </c>
      <c r="I159" s="131">
        <v>132</v>
      </c>
      <c r="J159" s="131">
        <v>758</v>
      </c>
      <c r="K159" s="131">
        <v>136</v>
      </c>
      <c r="L159" s="131">
        <v>51</v>
      </c>
      <c r="M159" s="131">
        <v>59</v>
      </c>
      <c r="N159" s="131">
        <v>116</v>
      </c>
      <c r="O159" s="131">
        <v>0</v>
      </c>
      <c r="P159" s="131">
        <v>98</v>
      </c>
      <c r="Q159" s="131">
        <v>97</v>
      </c>
      <c r="R159" s="131">
        <v>224</v>
      </c>
      <c r="S159" s="131">
        <v>351</v>
      </c>
      <c r="T159" s="131">
        <v>34</v>
      </c>
      <c r="U159" s="131">
        <v>88</v>
      </c>
      <c r="V159" s="131">
        <v>531</v>
      </c>
      <c r="W159" s="131">
        <v>65</v>
      </c>
      <c r="X159" s="131">
        <v>5</v>
      </c>
      <c r="Y159" s="131">
        <v>7</v>
      </c>
      <c r="Z159" s="131">
        <v>116</v>
      </c>
      <c r="AA159" s="131">
        <v>10</v>
      </c>
      <c r="AB159" s="131">
        <v>60</v>
      </c>
      <c r="AC159" s="131">
        <v>60</v>
      </c>
      <c r="AD159" s="131">
        <v>97</v>
      </c>
      <c r="AE159" s="131">
        <v>27</v>
      </c>
      <c r="AF159" s="131">
        <v>21</v>
      </c>
      <c r="AG159" s="131">
        <v>227</v>
      </c>
      <c r="AH159" s="131">
        <v>13</v>
      </c>
      <c r="AI159" s="131">
        <v>120</v>
      </c>
      <c r="AJ159" s="131">
        <v>61</v>
      </c>
      <c r="AK159" s="131">
        <v>160</v>
      </c>
      <c r="AL159" s="131">
        <v>499</v>
      </c>
      <c r="AM159" s="131">
        <v>204</v>
      </c>
      <c r="AN159" s="131">
        <v>0</v>
      </c>
      <c r="AO159" s="131">
        <v>701</v>
      </c>
      <c r="AP159" s="131">
        <v>622</v>
      </c>
      <c r="AQ159" s="131">
        <v>0</v>
      </c>
      <c r="AR159" s="131">
        <v>0</v>
      </c>
      <c r="AS159" s="131">
        <v>33</v>
      </c>
      <c r="AT159" s="131">
        <v>46</v>
      </c>
      <c r="AU159" s="131">
        <v>193</v>
      </c>
    </row>
    <row r="160" spans="1:47">
      <c r="A160" s="130" t="s">
        <v>1351</v>
      </c>
      <c r="B160" s="131">
        <v>620</v>
      </c>
      <c r="C160" s="131">
        <v>270</v>
      </c>
      <c r="D160" s="131">
        <v>281</v>
      </c>
      <c r="E160" s="131">
        <v>339</v>
      </c>
      <c r="F160" s="131">
        <v>166</v>
      </c>
      <c r="G160" s="131">
        <v>286</v>
      </c>
      <c r="H160" s="131">
        <v>72</v>
      </c>
      <c r="I160" s="131">
        <v>96</v>
      </c>
      <c r="J160" s="131">
        <v>552</v>
      </c>
      <c r="K160" s="131">
        <v>68</v>
      </c>
      <c r="L160" s="131">
        <v>33</v>
      </c>
      <c r="M160" s="131">
        <v>46</v>
      </c>
      <c r="N160" s="131">
        <v>67</v>
      </c>
      <c r="O160" s="131">
        <v>0</v>
      </c>
      <c r="P160" s="131">
        <v>62</v>
      </c>
      <c r="Q160" s="131">
        <v>70</v>
      </c>
      <c r="R160" s="131">
        <v>131</v>
      </c>
      <c r="S160" s="131">
        <v>251</v>
      </c>
      <c r="T160" s="131">
        <v>33</v>
      </c>
      <c r="U160" s="131">
        <v>73</v>
      </c>
      <c r="V160" s="131">
        <v>397</v>
      </c>
      <c r="W160" s="131">
        <v>47</v>
      </c>
      <c r="X160" s="131">
        <v>5</v>
      </c>
      <c r="Y160" s="131">
        <v>2</v>
      </c>
      <c r="Z160" s="131">
        <v>84</v>
      </c>
      <c r="AA160" s="131">
        <v>4</v>
      </c>
      <c r="AB160" s="131">
        <v>30</v>
      </c>
      <c r="AC160" s="131">
        <v>43</v>
      </c>
      <c r="AD160" s="131">
        <v>91</v>
      </c>
      <c r="AE160" s="131">
        <v>18</v>
      </c>
      <c r="AF160" s="131">
        <v>19</v>
      </c>
      <c r="AG160" s="131">
        <v>141</v>
      </c>
      <c r="AH160" s="131">
        <v>9</v>
      </c>
      <c r="AI160" s="131">
        <v>62</v>
      </c>
      <c r="AJ160" s="131">
        <v>58</v>
      </c>
      <c r="AK160" s="131">
        <v>79</v>
      </c>
      <c r="AL160" s="131">
        <v>386</v>
      </c>
      <c r="AM160" s="131">
        <v>107</v>
      </c>
      <c r="AN160" s="131">
        <v>17</v>
      </c>
      <c r="AO160" s="131">
        <v>495</v>
      </c>
      <c r="AP160" s="131">
        <v>442</v>
      </c>
      <c r="AQ160" s="131">
        <v>0</v>
      </c>
      <c r="AR160" s="131">
        <v>0</v>
      </c>
      <c r="AS160" s="131">
        <v>24</v>
      </c>
      <c r="AT160" s="131">
        <v>29</v>
      </c>
      <c r="AU160" s="131">
        <v>125</v>
      </c>
    </row>
    <row r="161" spans="1:47">
      <c r="A161" s="130" t="s">
        <v>1357</v>
      </c>
      <c r="B161" s="131">
        <v>324</v>
      </c>
      <c r="C161" s="131">
        <v>154</v>
      </c>
      <c r="D161" s="131">
        <v>123</v>
      </c>
      <c r="E161" s="131">
        <v>201</v>
      </c>
      <c r="F161" s="131">
        <v>83</v>
      </c>
      <c r="G161" s="131">
        <v>138</v>
      </c>
      <c r="H161" s="131">
        <v>41</v>
      </c>
      <c r="I161" s="131">
        <v>62</v>
      </c>
      <c r="J161" s="131">
        <v>281</v>
      </c>
      <c r="K161" s="131">
        <v>43</v>
      </c>
      <c r="L161" s="131">
        <v>18</v>
      </c>
      <c r="M161" s="131">
        <v>15</v>
      </c>
      <c r="N161" s="131">
        <v>28</v>
      </c>
      <c r="O161" s="131">
        <v>0</v>
      </c>
      <c r="P161" s="131">
        <v>56</v>
      </c>
      <c r="Q161" s="131">
        <v>44</v>
      </c>
      <c r="R161" s="131">
        <v>74</v>
      </c>
      <c r="S161" s="131">
        <v>114</v>
      </c>
      <c r="T161" s="131">
        <v>12</v>
      </c>
      <c r="U161" s="131">
        <v>24</v>
      </c>
      <c r="V161" s="131">
        <v>167</v>
      </c>
      <c r="W161" s="131">
        <v>9</v>
      </c>
      <c r="X161" s="131">
        <v>3</v>
      </c>
      <c r="Y161" s="131">
        <v>2</v>
      </c>
      <c r="Z161" s="131">
        <v>44</v>
      </c>
      <c r="AA161" s="131">
        <v>5</v>
      </c>
      <c r="AB161" s="131">
        <v>22</v>
      </c>
      <c r="AC161" s="131">
        <v>20</v>
      </c>
      <c r="AD161" s="131">
        <v>20</v>
      </c>
      <c r="AE161" s="131">
        <v>23</v>
      </c>
      <c r="AF161" s="131">
        <v>13</v>
      </c>
      <c r="AG161" s="131">
        <v>89</v>
      </c>
      <c r="AH161" s="131">
        <v>6</v>
      </c>
      <c r="AI161" s="131">
        <v>40</v>
      </c>
      <c r="AJ161" s="131">
        <v>25</v>
      </c>
      <c r="AK161" s="131">
        <v>55</v>
      </c>
      <c r="AL161" s="131">
        <v>194</v>
      </c>
      <c r="AM161" s="131">
        <v>59</v>
      </c>
      <c r="AN161" s="131">
        <v>8</v>
      </c>
      <c r="AO161" s="131">
        <v>244</v>
      </c>
      <c r="AP161" s="131">
        <v>219</v>
      </c>
      <c r="AQ161" s="131">
        <v>0</v>
      </c>
      <c r="AR161" s="131">
        <v>0</v>
      </c>
      <c r="AS161" s="131">
        <v>10</v>
      </c>
      <c r="AT161" s="131">
        <v>15</v>
      </c>
      <c r="AU161" s="131">
        <v>80</v>
      </c>
    </row>
    <row r="162" spans="1:47">
      <c r="A162" s="130" t="s">
        <v>1362</v>
      </c>
      <c r="B162" s="131">
        <v>1107</v>
      </c>
      <c r="C162" s="131">
        <v>487</v>
      </c>
      <c r="D162" s="131">
        <v>484</v>
      </c>
      <c r="E162" s="131">
        <v>623</v>
      </c>
      <c r="F162" s="131">
        <v>326</v>
      </c>
      <c r="G162" s="131">
        <v>482</v>
      </c>
      <c r="H162" s="131">
        <v>149</v>
      </c>
      <c r="I162" s="131">
        <v>150</v>
      </c>
      <c r="J162" s="131">
        <v>981</v>
      </c>
      <c r="K162" s="131">
        <v>126</v>
      </c>
      <c r="L162" s="131">
        <v>39</v>
      </c>
      <c r="M162" s="131">
        <v>72</v>
      </c>
      <c r="N162" s="131">
        <v>131</v>
      </c>
      <c r="O162" s="131">
        <v>0</v>
      </c>
      <c r="P162" s="131">
        <v>107</v>
      </c>
      <c r="Q162" s="131">
        <v>147</v>
      </c>
      <c r="R162" s="131">
        <v>281</v>
      </c>
      <c r="S162" s="131">
        <v>423</v>
      </c>
      <c r="T162" s="131">
        <v>46</v>
      </c>
      <c r="U162" s="131">
        <v>102</v>
      </c>
      <c r="V162" s="131">
        <v>636</v>
      </c>
      <c r="W162" s="131">
        <v>52</v>
      </c>
      <c r="X162" s="131">
        <v>4</v>
      </c>
      <c r="Y162" s="131">
        <v>9</v>
      </c>
      <c r="Z162" s="131">
        <v>122</v>
      </c>
      <c r="AA162" s="131">
        <v>13</v>
      </c>
      <c r="AB162" s="131">
        <v>56</v>
      </c>
      <c r="AC162" s="131">
        <v>67</v>
      </c>
      <c r="AD162" s="131">
        <v>178</v>
      </c>
      <c r="AE162" s="131">
        <v>43</v>
      </c>
      <c r="AF162" s="131">
        <v>26</v>
      </c>
      <c r="AG162" s="131">
        <v>228</v>
      </c>
      <c r="AH162" s="131">
        <v>11</v>
      </c>
      <c r="AI162" s="131">
        <v>154</v>
      </c>
      <c r="AJ162" s="131">
        <v>140</v>
      </c>
      <c r="AK162" s="131">
        <v>186</v>
      </c>
      <c r="AL162" s="131">
        <v>661</v>
      </c>
      <c r="AM162" s="131">
        <v>222</v>
      </c>
      <c r="AN162" s="131">
        <v>8</v>
      </c>
      <c r="AO162" s="131">
        <v>908</v>
      </c>
      <c r="AP162" s="131">
        <v>805</v>
      </c>
      <c r="AQ162" s="131">
        <v>0</v>
      </c>
      <c r="AR162" s="131">
        <v>0</v>
      </c>
      <c r="AS162" s="131">
        <v>49</v>
      </c>
      <c r="AT162" s="131">
        <v>54</v>
      </c>
      <c r="AU162" s="131">
        <v>199</v>
      </c>
    </row>
    <row r="163" spans="1:47">
      <c r="A163" s="130" t="s">
        <v>1340</v>
      </c>
      <c r="B163" s="131">
        <v>1087</v>
      </c>
      <c r="C163" s="131">
        <v>541</v>
      </c>
      <c r="D163" s="131">
        <v>552</v>
      </c>
      <c r="E163" s="131">
        <v>535</v>
      </c>
      <c r="F163" s="131">
        <v>304</v>
      </c>
      <c r="G163" s="131">
        <v>457</v>
      </c>
      <c r="H163" s="131">
        <v>143</v>
      </c>
      <c r="I163" s="131">
        <v>183</v>
      </c>
      <c r="J163" s="131">
        <v>922</v>
      </c>
      <c r="K163" s="131">
        <v>165</v>
      </c>
      <c r="L163" s="131">
        <v>68</v>
      </c>
      <c r="M163" s="131">
        <v>136</v>
      </c>
      <c r="N163" s="131">
        <v>152</v>
      </c>
      <c r="O163" s="131">
        <v>149</v>
      </c>
      <c r="P163" s="131">
        <v>151</v>
      </c>
      <c r="Q163" s="131">
        <v>111</v>
      </c>
      <c r="R163" s="131">
        <v>250</v>
      </c>
      <c r="S163" s="131">
        <v>416</v>
      </c>
      <c r="T163" s="131">
        <v>43</v>
      </c>
      <c r="U163" s="131">
        <v>114</v>
      </c>
      <c r="V163" s="131">
        <v>633</v>
      </c>
      <c r="W163" s="131">
        <v>78</v>
      </c>
      <c r="X163" s="131">
        <v>5</v>
      </c>
      <c r="Y163" s="131">
        <v>4</v>
      </c>
      <c r="Z163" s="131">
        <v>132</v>
      </c>
      <c r="AA163" s="131">
        <v>18</v>
      </c>
      <c r="AB163" s="131">
        <v>69</v>
      </c>
      <c r="AC163" s="131">
        <v>98</v>
      </c>
      <c r="AD163" s="131">
        <v>138</v>
      </c>
      <c r="AE163" s="131">
        <v>35</v>
      </c>
      <c r="AF163" s="131">
        <v>40</v>
      </c>
      <c r="AG163" s="131">
        <v>226</v>
      </c>
      <c r="AH163" s="131">
        <v>32</v>
      </c>
      <c r="AI163" s="131">
        <v>109</v>
      </c>
      <c r="AJ163" s="131">
        <v>100</v>
      </c>
      <c r="AK163" s="131">
        <v>154</v>
      </c>
      <c r="AL163" s="131">
        <v>561</v>
      </c>
      <c r="AM163" s="131">
        <v>307</v>
      </c>
      <c r="AN163" s="131">
        <v>31</v>
      </c>
      <c r="AO163" s="131">
        <v>841</v>
      </c>
      <c r="AP163" s="131">
        <v>676</v>
      </c>
      <c r="AQ163" s="131">
        <v>0</v>
      </c>
      <c r="AR163" s="131">
        <v>0</v>
      </c>
      <c r="AS163" s="131">
        <v>62</v>
      </c>
      <c r="AT163" s="131">
        <v>103</v>
      </c>
      <c r="AU163" s="131">
        <v>246</v>
      </c>
    </row>
    <row r="164" spans="1:47">
      <c r="A164" s="130" t="s">
        <v>1370</v>
      </c>
      <c r="B164" s="131">
        <v>940</v>
      </c>
      <c r="C164" s="131">
        <v>419</v>
      </c>
      <c r="D164" s="131">
        <v>369</v>
      </c>
      <c r="E164" s="131">
        <v>571</v>
      </c>
      <c r="F164" s="131">
        <v>241</v>
      </c>
      <c r="G164" s="131">
        <v>378</v>
      </c>
      <c r="H164" s="131">
        <v>142</v>
      </c>
      <c r="I164" s="131">
        <v>179</v>
      </c>
      <c r="J164" s="131">
        <v>821</v>
      </c>
      <c r="K164" s="131">
        <v>119</v>
      </c>
      <c r="L164" s="131">
        <v>46</v>
      </c>
      <c r="M164" s="131">
        <v>81</v>
      </c>
      <c r="N164" s="131">
        <v>111</v>
      </c>
      <c r="O164" s="131">
        <v>0</v>
      </c>
      <c r="P164" s="131">
        <v>76</v>
      </c>
      <c r="Q164" s="131">
        <v>85</v>
      </c>
      <c r="R164" s="131">
        <v>218</v>
      </c>
      <c r="S164" s="131">
        <v>403</v>
      </c>
      <c r="T164" s="131">
        <v>57</v>
      </c>
      <c r="U164" s="131">
        <v>100</v>
      </c>
      <c r="V164" s="131">
        <v>615</v>
      </c>
      <c r="W164" s="131">
        <v>113</v>
      </c>
      <c r="X164" s="131">
        <v>6</v>
      </c>
      <c r="Y164" s="131">
        <v>8</v>
      </c>
      <c r="Z164" s="131">
        <v>122</v>
      </c>
      <c r="AA164" s="131">
        <v>10</v>
      </c>
      <c r="AB164" s="131">
        <v>44</v>
      </c>
      <c r="AC164" s="131">
        <v>59</v>
      </c>
      <c r="AD164" s="131">
        <v>130</v>
      </c>
      <c r="AE164" s="131">
        <v>34</v>
      </c>
      <c r="AF164" s="131">
        <v>39</v>
      </c>
      <c r="AG164" s="131">
        <v>183</v>
      </c>
      <c r="AH164" s="131">
        <v>12</v>
      </c>
      <c r="AI164" s="131">
        <v>93</v>
      </c>
      <c r="AJ164" s="131">
        <v>83</v>
      </c>
      <c r="AK164" s="131">
        <v>154</v>
      </c>
      <c r="AL164" s="131">
        <v>522</v>
      </c>
      <c r="AM164" s="131">
        <v>221</v>
      </c>
      <c r="AN164" s="131">
        <v>14</v>
      </c>
      <c r="AO164" s="131">
        <v>774</v>
      </c>
      <c r="AP164" s="131">
        <v>677</v>
      </c>
      <c r="AQ164" s="131">
        <v>0</v>
      </c>
      <c r="AR164" s="131">
        <v>0</v>
      </c>
      <c r="AS164" s="131">
        <v>41</v>
      </c>
      <c r="AT164" s="131">
        <v>56</v>
      </c>
      <c r="AU164" s="131">
        <v>166</v>
      </c>
    </row>
    <row r="165" spans="1:47">
      <c r="A165" s="130" t="s">
        <v>1367</v>
      </c>
      <c r="B165" s="131">
        <v>1593</v>
      </c>
      <c r="C165" s="131">
        <v>906</v>
      </c>
      <c r="D165" s="131">
        <v>818</v>
      </c>
      <c r="E165" s="131">
        <v>775</v>
      </c>
      <c r="F165" s="131">
        <v>431</v>
      </c>
      <c r="G165" s="131">
        <v>662</v>
      </c>
      <c r="H165" s="131">
        <v>216</v>
      </c>
      <c r="I165" s="131">
        <v>284</v>
      </c>
      <c r="J165" s="131">
        <v>1264</v>
      </c>
      <c r="K165" s="131">
        <v>329</v>
      </c>
      <c r="L165" s="131">
        <v>166</v>
      </c>
      <c r="M165" s="131">
        <v>169</v>
      </c>
      <c r="N165" s="131">
        <v>161</v>
      </c>
      <c r="O165" s="131">
        <v>0</v>
      </c>
      <c r="P165" s="131">
        <v>294</v>
      </c>
      <c r="Q165" s="131">
        <v>214</v>
      </c>
      <c r="R165" s="131">
        <v>395</v>
      </c>
      <c r="S165" s="131">
        <v>492</v>
      </c>
      <c r="T165" s="131">
        <v>63</v>
      </c>
      <c r="U165" s="131">
        <v>132</v>
      </c>
      <c r="V165" s="131">
        <v>806</v>
      </c>
      <c r="W165" s="131">
        <v>90</v>
      </c>
      <c r="X165" s="131">
        <v>19</v>
      </c>
      <c r="Y165" s="131">
        <v>18</v>
      </c>
      <c r="Z165" s="131">
        <v>216</v>
      </c>
      <c r="AA165" s="131">
        <v>49</v>
      </c>
      <c r="AB165" s="131">
        <v>88</v>
      </c>
      <c r="AC165" s="131">
        <v>189</v>
      </c>
      <c r="AD165" s="131">
        <v>144</v>
      </c>
      <c r="AE165" s="131">
        <v>63</v>
      </c>
      <c r="AF165" s="131">
        <v>61</v>
      </c>
      <c r="AG165" s="131">
        <v>305</v>
      </c>
      <c r="AH165" s="131">
        <v>47</v>
      </c>
      <c r="AI165" s="131">
        <v>203</v>
      </c>
      <c r="AJ165" s="131">
        <v>92</v>
      </c>
      <c r="AK165" s="131">
        <v>255</v>
      </c>
      <c r="AL165" s="131">
        <v>748</v>
      </c>
      <c r="AM165" s="131">
        <v>494</v>
      </c>
      <c r="AN165" s="131">
        <v>46</v>
      </c>
      <c r="AO165" s="131">
        <v>1250</v>
      </c>
      <c r="AP165" s="131">
        <v>998</v>
      </c>
      <c r="AQ165" s="131">
        <v>0</v>
      </c>
      <c r="AR165" s="131">
        <v>0</v>
      </c>
      <c r="AS165" s="131">
        <v>114</v>
      </c>
      <c r="AT165" s="131">
        <v>138</v>
      </c>
      <c r="AU165" s="131">
        <v>343</v>
      </c>
    </row>
    <row r="166" spans="1:47">
      <c r="A166" s="130" t="s">
        <v>1358</v>
      </c>
      <c r="B166" s="131">
        <v>574</v>
      </c>
      <c r="C166" s="131">
        <v>305</v>
      </c>
      <c r="D166" s="131">
        <v>223</v>
      </c>
      <c r="E166" s="131">
        <v>351</v>
      </c>
      <c r="F166" s="131">
        <v>155</v>
      </c>
      <c r="G166" s="131">
        <v>249</v>
      </c>
      <c r="H166" s="131">
        <v>71</v>
      </c>
      <c r="I166" s="131">
        <v>99</v>
      </c>
      <c r="J166" s="131">
        <v>489</v>
      </c>
      <c r="K166" s="131">
        <v>85</v>
      </c>
      <c r="L166" s="131">
        <v>27</v>
      </c>
      <c r="M166" s="131">
        <v>46</v>
      </c>
      <c r="N166" s="131">
        <v>66</v>
      </c>
      <c r="O166" s="131">
        <v>0</v>
      </c>
      <c r="P166" s="131">
        <v>92</v>
      </c>
      <c r="Q166" s="131">
        <v>75</v>
      </c>
      <c r="R166" s="131">
        <v>161</v>
      </c>
      <c r="S166" s="131">
        <v>189</v>
      </c>
      <c r="T166" s="131">
        <v>21</v>
      </c>
      <c r="U166" s="131">
        <v>36</v>
      </c>
      <c r="V166" s="131">
        <v>297</v>
      </c>
      <c r="W166" s="131">
        <v>26</v>
      </c>
      <c r="X166" s="131">
        <v>3</v>
      </c>
      <c r="Y166" s="131">
        <v>6</v>
      </c>
      <c r="Z166" s="131">
        <v>57</v>
      </c>
      <c r="AA166" s="131">
        <v>17</v>
      </c>
      <c r="AB166" s="131">
        <v>38</v>
      </c>
      <c r="AC166" s="131">
        <v>49</v>
      </c>
      <c r="AD166" s="131">
        <v>50</v>
      </c>
      <c r="AE166" s="131">
        <v>25</v>
      </c>
      <c r="AF166" s="131">
        <v>17</v>
      </c>
      <c r="AG166" s="131">
        <v>145</v>
      </c>
      <c r="AH166" s="131">
        <v>6</v>
      </c>
      <c r="AI166" s="131">
        <v>82</v>
      </c>
      <c r="AJ166" s="131">
        <v>47</v>
      </c>
      <c r="AK166" s="131">
        <v>75</v>
      </c>
      <c r="AL166" s="131">
        <v>377</v>
      </c>
      <c r="AM166" s="131">
        <v>103</v>
      </c>
      <c r="AN166" s="131">
        <v>5</v>
      </c>
      <c r="AO166" s="131">
        <v>454</v>
      </c>
      <c r="AP166" s="131">
        <v>394</v>
      </c>
      <c r="AQ166" s="131">
        <v>0</v>
      </c>
      <c r="AR166" s="131">
        <v>0</v>
      </c>
      <c r="AS166" s="131">
        <v>24</v>
      </c>
      <c r="AT166" s="131">
        <v>36</v>
      </c>
      <c r="AU166" s="131">
        <v>120</v>
      </c>
    </row>
    <row r="167" spans="1:47">
      <c r="A167" s="130" t="s">
        <v>1374</v>
      </c>
      <c r="B167" s="131">
        <v>823</v>
      </c>
      <c r="C167" s="131">
        <v>383</v>
      </c>
      <c r="D167" s="131">
        <v>378</v>
      </c>
      <c r="E167" s="131">
        <v>445</v>
      </c>
      <c r="F167" s="131">
        <v>244</v>
      </c>
      <c r="G167" s="131">
        <v>356</v>
      </c>
      <c r="H167" s="131">
        <v>103</v>
      </c>
      <c r="I167" s="131">
        <v>120</v>
      </c>
      <c r="J167" s="131">
        <v>710</v>
      </c>
      <c r="K167" s="131">
        <v>113</v>
      </c>
      <c r="L167" s="131">
        <v>50</v>
      </c>
      <c r="M167" s="131">
        <v>56</v>
      </c>
      <c r="N167" s="131">
        <v>95</v>
      </c>
      <c r="O167" s="131">
        <v>0</v>
      </c>
      <c r="P167" s="131">
        <v>81</v>
      </c>
      <c r="Q167" s="131">
        <v>100</v>
      </c>
      <c r="R167" s="131">
        <v>232</v>
      </c>
      <c r="S167" s="131">
        <v>273</v>
      </c>
      <c r="T167" s="131">
        <v>48</v>
      </c>
      <c r="U167" s="131">
        <v>89</v>
      </c>
      <c r="V167" s="131">
        <v>471</v>
      </c>
      <c r="W167" s="131">
        <v>113</v>
      </c>
      <c r="X167" s="131">
        <v>9</v>
      </c>
      <c r="Y167" s="131">
        <v>5</v>
      </c>
      <c r="Z167" s="131">
        <v>101</v>
      </c>
      <c r="AA167" s="131">
        <v>7</v>
      </c>
      <c r="AB167" s="131">
        <v>49</v>
      </c>
      <c r="AC167" s="131">
        <v>75</v>
      </c>
      <c r="AD167" s="131">
        <v>83</v>
      </c>
      <c r="AE167" s="131">
        <v>21</v>
      </c>
      <c r="AF167" s="131">
        <v>30</v>
      </c>
      <c r="AG167" s="131">
        <v>162</v>
      </c>
      <c r="AH167" s="131">
        <v>11</v>
      </c>
      <c r="AI167" s="131">
        <v>83</v>
      </c>
      <c r="AJ167" s="131">
        <v>64</v>
      </c>
      <c r="AK167" s="131">
        <v>214</v>
      </c>
      <c r="AL167" s="131">
        <v>388</v>
      </c>
      <c r="AM167" s="131">
        <v>189</v>
      </c>
      <c r="AN167" s="131">
        <v>10</v>
      </c>
      <c r="AO167" s="131">
        <v>642</v>
      </c>
      <c r="AP167" s="131">
        <v>560</v>
      </c>
      <c r="AQ167" s="131">
        <v>0</v>
      </c>
      <c r="AR167" s="131">
        <v>0</v>
      </c>
      <c r="AS167" s="131">
        <v>37</v>
      </c>
      <c r="AT167" s="131">
        <v>45</v>
      </c>
      <c r="AU167" s="131">
        <v>181</v>
      </c>
    </row>
    <row r="168" spans="1:47">
      <c r="A168" s="130" t="s">
        <v>1373</v>
      </c>
      <c r="B168" s="131">
        <v>749</v>
      </c>
      <c r="C168" s="131">
        <v>392</v>
      </c>
      <c r="D168" s="131">
        <v>356</v>
      </c>
      <c r="E168" s="131">
        <v>393</v>
      </c>
      <c r="F168" s="131">
        <v>180</v>
      </c>
      <c r="G168" s="131">
        <v>319</v>
      </c>
      <c r="H168" s="131">
        <v>88</v>
      </c>
      <c r="I168" s="131">
        <v>162</v>
      </c>
      <c r="J168" s="131">
        <v>597</v>
      </c>
      <c r="K168" s="131">
        <v>152</v>
      </c>
      <c r="L168" s="131">
        <v>85</v>
      </c>
      <c r="M168" s="131">
        <v>86</v>
      </c>
      <c r="N168" s="131">
        <v>82</v>
      </c>
      <c r="O168" s="131">
        <v>0</v>
      </c>
      <c r="P168" s="131">
        <v>96</v>
      </c>
      <c r="Q168" s="131">
        <v>78</v>
      </c>
      <c r="R168" s="131">
        <v>196</v>
      </c>
      <c r="S168" s="131">
        <v>267</v>
      </c>
      <c r="T168" s="131">
        <v>34</v>
      </c>
      <c r="U168" s="131">
        <v>77</v>
      </c>
      <c r="V168" s="131">
        <v>431</v>
      </c>
      <c r="W168" s="131">
        <v>63</v>
      </c>
      <c r="X168" s="131">
        <v>9</v>
      </c>
      <c r="Y168" s="131">
        <v>1</v>
      </c>
      <c r="Z168" s="131">
        <v>84</v>
      </c>
      <c r="AA168" s="131">
        <v>10</v>
      </c>
      <c r="AB168" s="131">
        <v>41</v>
      </c>
      <c r="AC168" s="131">
        <v>60</v>
      </c>
      <c r="AD168" s="131">
        <v>87</v>
      </c>
      <c r="AE168" s="131">
        <v>37</v>
      </c>
      <c r="AF168" s="131">
        <v>31</v>
      </c>
      <c r="AG168" s="131">
        <v>166</v>
      </c>
      <c r="AH168" s="131">
        <v>11</v>
      </c>
      <c r="AI168" s="131">
        <v>61</v>
      </c>
      <c r="AJ168" s="131">
        <v>79</v>
      </c>
      <c r="AK168" s="131">
        <v>152</v>
      </c>
      <c r="AL168" s="131">
        <v>360</v>
      </c>
      <c r="AM168" s="131">
        <v>193</v>
      </c>
      <c r="AN168" s="131">
        <v>17</v>
      </c>
      <c r="AO168" s="131">
        <v>569</v>
      </c>
      <c r="AP168" s="131">
        <v>438</v>
      </c>
      <c r="AQ168" s="131">
        <v>1</v>
      </c>
      <c r="AR168" s="131">
        <v>0</v>
      </c>
      <c r="AS168" s="131">
        <v>61</v>
      </c>
      <c r="AT168" s="131">
        <v>69</v>
      </c>
      <c r="AU168" s="131">
        <v>180</v>
      </c>
    </row>
    <row r="169" spans="1:47">
      <c r="A169" s="130" t="s">
        <v>1376</v>
      </c>
      <c r="B169" s="131">
        <v>1274</v>
      </c>
      <c r="C169" s="131">
        <v>649</v>
      </c>
      <c r="D169" s="131">
        <v>530</v>
      </c>
      <c r="E169" s="131">
        <v>744</v>
      </c>
      <c r="F169" s="131">
        <v>336</v>
      </c>
      <c r="G169" s="131">
        <v>551</v>
      </c>
      <c r="H169" s="131">
        <v>145</v>
      </c>
      <c r="I169" s="131">
        <v>242</v>
      </c>
      <c r="J169" s="131">
        <v>1099</v>
      </c>
      <c r="K169" s="131">
        <v>175</v>
      </c>
      <c r="L169" s="131">
        <v>74</v>
      </c>
      <c r="M169" s="131">
        <v>88</v>
      </c>
      <c r="N169" s="131">
        <v>120</v>
      </c>
      <c r="O169" s="131">
        <v>0</v>
      </c>
      <c r="P169" s="131">
        <v>191</v>
      </c>
      <c r="Q169" s="131">
        <v>167</v>
      </c>
      <c r="R169" s="131">
        <v>307</v>
      </c>
      <c r="S169" s="131">
        <v>459</v>
      </c>
      <c r="T169" s="131">
        <v>55</v>
      </c>
      <c r="U169" s="131">
        <v>95</v>
      </c>
      <c r="V169" s="131">
        <v>690</v>
      </c>
      <c r="W169" s="131">
        <v>73</v>
      </c>
      <c r="X169" s="131">
        <v>7</v>
      </c>
      <c r="Y169" s="131">
        <v>9</v>
      </c>
      <c r="Z169" s="131">
        <v>154</v>
      </c>
      <c r="AA169" s="131">
        <v>17</v>
      </c>
      <c r="AB169" s="131">
        <v>94</v>
      </c>
      <c r="AC169" s="131">
        <v>144</v>
      </c>
      <c r="AD169" s="131">
        <v>117</v>
      </c>
      <c r="AE169" s="131">
        <v>58</v>
      </c>
      <c r="AF169" s="131">
        <v>33</v>
      </c>
      <c r="AG169" s="131">
        <v>320</v>
      </c>
      <c r="AH169" s="131">
        <v>15</v>
      </c>
      <c r="AI169" s="131">
        <v>155</v>
      </c>
      <c r="AJ169" s="131">
        <v>74</v>
      </c>
      <c r="AK169" s="131">
        <v>273</v>
      </c>
      <c r="AL169" s="131">
        <v>730</v>
      </c>
      <c r="AM169" s="131">
        <v>235</v>
      </c>
      <c r="AN169" s="131">
        <v>2</v>
      </c>
      <c r="AO169" s="131">
        <v>1019</v>
      </c>
      <c r="AP169" s="131">
        <v>892</v>
      </c>
      <c r="AQ169" s="131">
        <v>1</v>
      </c>
      <c r="AR169" s="131">
        <v>0</v>
      </c>
      <c r="AS169" s="131">
        <v>63</v>
      </c>
      <c r="AT169" s="131">
        <v>63</v>
      </c>
      <c r="AU169" s="131">
        <v>255</v>
      </c>
    </row>
    <row r="170" spans="1:47">
      <c r="A170" s="130" t="s">
        <v>1360</v>
      </c>
      <c r="B170" s="131">
        <v>789</v>
      </c>
      <c r="C170" s="131">
        <v>384</v>
      </c>
      <c r="D170" s="131">
        <v>354</v>
      </c>
      <c r="E170" s="131">
        <v>435</v>
      </c>
      <c r="F170" s="131">
        <v>207</v>
      </c>
      <c r="G170" s="131">
        <v>351</v>
      </c>
      <c r="H170" s="131">
        <v>91</v>
      </c>
      <c r="I170" s="131">
        <v>140</v>
      </c>
      <c r="J170" s="131">
        <v>694</v>
      </c>
      <c r="K170" s="131">
        <v>95</v>
      </c>
      <c r="L170" s="131">
        <v>25</v>
      </c>
      <c r="M170" s="131">
        <v>47</v>
      </c>
      <c r="N170" s="131">
        <v>99</v>
      </c>
      <c r="O170" s="131">
        <v>0</v>
      </c>
      <c r="P170" s="131">
        <v>80</v>
      </c>
      <c r="Q170" s="131">
        <v>95</v>
      </c>
      <c r="R170" s="131">
        <v>201</v>
      </c>
      <c r="S170" s="131">
        <v>318</v>
      </c>
      <c r="T170" s="131">
        <v>26</v>
      </c>
      <c r="U170" s="131">
        <v>68</v>
      </c>
      <c r="V170" s="131">
        <v>464</v>
      </c>
      <c r="W170" s="131">
        <v>46</v>
      </c>
      <c r="X170" s="131">
        <v>4</v>
      </c>
      <c r="Y170" s="131">
        <v>8</v>
      </c>
      <c r="Z170" s="131">
        <v>105</v>
      </c>
      <c r="AA170" s="131">
        <v>14</v>
      </c>
      <c r="AB170" s="131">
        <v>55</v>
      </c>
      <c r="AC170" s="131">
        <v>49</v>
      </c>
      <c r="AD170" s="131">
        <v>98</v>
      </c>
      <c r="AE170" s="131">
        <v>38</v>
      </c>
      <c r="AF170" s="131">
        <v>23</v>
      </c>
      <c r="AG170" s="131">
        <v>142</v>
      </c>
      <c r="AH170" s="131">
        <v>17</v>
      </c>
      <c r="AI170" s="131">
        <v>115</v>
      </c>
      <c r="AJ170" s="131">
        <v>67</v>
      </c>
      <c r="AK170" s="131">
        <v>134</v>
      </c>
      <c r="AL170" s="131">
        <v>430</v>
      </c>
      <c r="AM170" s="131">
        <v>197</v>
      </c>
      <c r="AN170" s="131">
        <v>5</v>
      </c>
      <c r="AO170" s="131">
        <v>637</v>
      </c>
      <c r="AP170" s="131">
        <v>572</v>
      </c>
      <c r="AQ170" s="131">
        <v>0</v>
      </c>
      <c r="AR170" s="131">
        <v>0</v>
      </c>
      <c r="AS170" s="131">
        <v>33</v>
      </c>
      <c r="AT170" s="131">
        <v>32</v>
      </c>
      <c r="AU170" s="131">
        <v>152</v>
      </c>
    </row>
    <row r="171" spans="1:47">
      <c r="A171" s="130" t="s">
        <v>1372</v>
      </c>
      <c r="B171" s="131">
        <v>1086</v>
      </c>
      <c r="C171" s="131">
        <v>539</v>
      </c>
      <c r="D171" s="131">
        <v>511</v>
      </c>
      <c r="E171" s="131">
        <v>575</v>
      </c>
      <c r="F171" s="131">
        <v>330</v>
      </c>
      <c r="G171" s="131">
        <v>458</v>
      </c>
      <c r="H171" s="131">
        <v>137</v>
      </c>
      <c r="I171" s="131">
        <v>161</v>
      </c>
      <c r="J171" s="131">
        <v>957</v>
      </c>
      <c r="K171" s="131">
        <v>129</v>
      </c>
      <c r="L171" s="131">
        <v>54</v>
      </c>
      <c r="M171" s="131">
        <v>68</v>
      </c>
      <c r="N171" s="131">
        <v>98</v>
      </c>
      <c r="O171" s="131">
        <v>0</v>
      </c>
      <c r="P171" s="131">
        <v>129</v>
      </c>
      <c r="Q171" s="131">
        <v>178</v>
      </c>
      <c r="R171" s="131">
        <v>271</v>
      </c>
      <c r="S171" s="131">
        <v>346</v>
      </c>
      <c r="T171" s="131">
        <v>50</v>
      </c>
      <c r="U171" s="131">
        <v>112</v>
      </c>
      <c r="V171" s="131">
        <v>591</v>
      </c>
      <c r="W171" s="131">
        <v>108</v>
      </c>
      <c r="X171" s="131">
        <v>16</v>
      </c>
      <c r="Y171" s="131">
        <v>17</v>
      </c>
      <c r="Z171" s="131">
        <v>161</v>
      </c>
      <c r="AA171" s="131">
        <v>19</v>
      </c>
      <c r="AB171" s="131">
        <v>46</v>
      </c>
      <c r="AC171" s="131">
        <v>146</v>
      </c>
      <c r="AD171" s="131">
        <v>80</v>
      </c>
      <c r="AE171" s="131">
        <v>33</v>
      </c>
      <c r="AF171" s="131">
        <v>33</v>
      </c>
      <c r="AG171" s="131">
        <v>200</v>
      </c>
      <c r="AH171" s="131">
        <v>22</v>
      </c>
      <c r="AI171" s="131">
        <v>109</v>
      </c>
      <c r="AJ171" s="131">
        <v>82</v>
      </c>
      <c r="AK171" s="131">
        <v>310</v>
      </c>
      <c r="AL171" s="131">
        <v>522</v>
      </c>
      <c r="AM171" s="131">
        <v>216</v>
      </c>
      <c r="AN171" s="131">
        <v>12</v>
      </c>
      <c r="AO171" s="131">
        <v>862</v>
      </c>
      <c r="AP171" s="131">
        <v>767</v>
      </c>
      <c r="AQ171" s="131">
        <v>0</v>
      </c>
      <c r="AR171" s="131">
        <v>0</v>
      </c>
      <c r="AS171" s="131">
        <v>43</v>
      </c>
      <c r="AT171" s="131">
        <v>52</v>
      </c>
      <c r="AU171" s="131">
        <v>224</v>
      </c>
    </row>
    <row r="172" spans="1:47">
      <c r="A172" s="130" t="s">
        <v>1369</v>
      </c>
      <c r="B172" s="131">
        <v>936</v>
      </c>
      <c r="C172" s="131">
        <v>439</v>
      </c>
      <c r="D172" s="131">
        <v>426</v>
      </c>
      <c r="E172" s="131">
        <v>510</v>
      </c>
      <c r="F172" s="131">
        <v>199</v>
      </c>
      <c r="G172" s="131">
        <v>437</v>
      </c>
      <c r="H172" s="131">
        <v>128</v>
      </c>
      <c r="I172" s="131">
        <v>172</v>
      </c>
      <c r="J172" s="131">
        <v>828</v>
      </c>
      <c r="K172" s="131">
        <v>108</v>
      </c>
      <c r="L172" s="131">
        <v>44</v>
      </c>
      <c r="M172" s="131">
        <v>64</v>
      </c>
      <c r="N172" s="131">
        <v>101</v>
      </c>
      <c r="O172" s="131">
        <v>0</v>
      </c>
      <c r="P172" s="131">
        <v>129</v>
      </c>
      <c r="Q172" s="131">
        <v>98</v>
      </c>
      <c r="R172" s="131">
        <v>233</v>
      </c>
      <c r="S172" s="131">
        <v>358</v>
      </c>
      <c r="T172" s="131">
        <v>32</v>
      </c>
      <c r="U172" s="131">
        <v>86</v>
      </c>
      <c r="V172" s="131">
        <v>536</v>
      </c>
      <c r="W172" s="131">
        <v>61</v>
      </c>
      <c r="X172" s="131">
        <v>10</v>
      </c>
      <c r="Y172" s="131">
        <v>8</v>
      </c>
      <c r="Z172" s="131">
        <v>141</v>
      </c>
      <c r="AA172" s="131">
        <v>19</v>
      </c>
      <c r="AB172" s="131">
        <v>56</v>
      </c>
      <c r="AC172" s="131">
        <v>75</v>
      </c>
      <c r="AD172" s="131">
        <v>113</v>
      </c>
      <c r="AE172" s="131">
        <v>46</v>
      </c>
      <c r="AF172" s="131">
        <v>31</v>
      </c>
      <c r="AG172" s="131">
        <v>184</v>
      </c>
      <c r="AH172" s="131">
        <v>21</v>
      </c>
      <c r="AI172" s="131">
        <v>91</v>
      </c>
      <c r="AJ172" s="131">
        <v>78</v>
      </c>
      <c r="AK172" s="131">
        <v>153</v>
      </c>
      <c r="AL172" s="131">
        <v>559</v>
      </c>
      <c r="AM172" s="131">
        <v>186</v>
      </c>
      <c r="AN172" s="131">
        <v>10</v>
      </c>
      <c r="AO172" s="131">
        <v>748</v>
      </c>
      <c r="AP172" s="131">
        <v>656</v>
      </c>
      <c r="AQ172" s="131">
        <v>0</v>
      </c>
      <c r="AR172" s="131">
        <v>0</v>
      </c>
      <c r="AS172" s="131">
        <v>40</v>
      </c>
      <c r="AT172" s="131">
        <v>52</v>
      </c>
      <c r="AU172" s="131">
        <v>188</v>
      </c>
    </row>
    <row r="173" spans="1:47">
      <c r="A173" s="130" t="s">
        <v>1375</v>
      </c>
      <c r="B173" s="131">
        <v>1054</v>
      </c>
      <c r="C173" s="131">
        <v>517</v>
      </c>
      <c r="D173" s="131">
        <v>486</v>
      </c>
      <c r="E173" s="131">
        <v>568</v>
      </c>
      <c r="F173" s="131">
        <v>293</v>
      </c>
      <c r="G173" s="131">
        <v>456</v>
      </c>
      <c r="H173" s="131">
        <v>131</v>
      </c>
      <c r="I173" s="131">
        <v>174</v>
      </c>
      <c r="J173" s="131">
        <v>890</v>
      </c>
      <c r="K173" s="131">
        <v>164</v>
      </c>
      <c r="L173" s="131">
        <v>78</v>
      </c>
      <c r="M173" s="131">
        <v>120</v>
      </c>
      <c r="N173" s="131">
        <v>115</v>
      </c>
      <c r="O173" s="131">
        <v>0</v>
      </c>
      <c r="P173" s="131">
        <v>92</v>
      </c>
      <c r="Q173" s="131">
        <v>118</v>
      </c>
      <c r="R173" s="131">
        <v>240</v>
      </c>
      <c r="S173" s="131">
        <v>443</v>
      </c>
      <c r="T173" s="131">
        <v>51</v>
      </c>
      <c r="U173" s="131">
        <v>110</v>
      </c>
      <c r="V173" s="131">
        <v>664</v>
      </c>
      <c r="W173" s="131">
        <v>76</v>
      </c>
      <c r="X173" s="131">
        <v>13</v>
      </c>
      <c r="Y173" s="131">
        <v>14</v>
      </c>
      <c r="Z173" s="131">
        <v>150</v>
      </c>
      <c r="AA173" s="131">
        <v>17</v>
      </c>
      <c r="AB173" s="131">
        <v>51</v>
      </c>
      <c r="AC173" s="131">
        <v>76</v>
      </c>
      <c r="AD173" s="131">
        <v>143</v>
      </c>
      <c r="AE173" s="131">
        <v>47</v>
      </c>
      <c r="AF173" s="131">
        <v>50</v>
      </c>
      <c r="AG173" s="131">
        <v>191</v>
      </c>
      <c r="AH173" s="131">
        <v>17</v>
      </c>
      <c r="AI173" s="131">
        <v>96</v>
      </c>
      <c r="AJ173" s="131">
        <v>105</v>
      </c>
      <c r="AK173" s="131">
        <v>255</v>
      </c>
      <c r="AL173" s="131">
        <v>502</v>
      </c>
      <c r="AM173" s="131">
        <v>240</v>
      </c>
      <c r="AN173" s="131">
        <v>33</v>
      </c>
      <c r="AO173" s="131">
        <v>835</v>
      </c>
      <c r="AP173" s="131">
        <v>671</v>
      </c>
      <c r="AQ173" s="131">
        <v>1</v>
      </c>
      <c r="AR173" s="131">
        <v>0</v>
      </c>
      <c r="AS173" s="131">
        <v>69</v>
      </c>
      <c r="AT173" s="131">
        <v>94</v>
      </c>
      <c r="AU173" s="131">
        <v>219</v>
      </c>
    </row>
    <row r="174" spans="1:47">
      <c r="A174" s="130" t="s">
        <v>1359</v>
      </c>
      <c r="B174" s="131">
        <v>634</v>
      </c>
      <c r="C174" s="131">
        <v>300</v>
      </c>
      <c r="D174" s="131">
        <v>290</v>
      </c>
      <c r="E174" s="131">
        <v>344</v>
      </c>
      <c r="F174" s="131">
        <v>155</v>
      </c>
      <c r="G174" s="131">
        <v>332</v>
      </c>
      <c r="H174" s="131">
        <v>63</v>
      </c>
      <c r="I174" s="131">
        <v>84</v>
      </c>
      <c r="J174" s="131">
        <v>548</v>
      </c>
      <c r="K174" s="131">
        <v>86</v>
      </c>
      <c r="L174" s="131">
        <v>31</v>
      </c>
      <c r="M174" s="131">
        <v>60</v>
      </c>
      <c r="N174" s="131">
        <v>78</v>
      </c>
      <c r="O174" s="131">
        <v>0</v>
      </c>
      <c r="P174" s="131">
        <v>85</v>
      </c>
      <c r="Q174" s="131">
        <v>72</v>
      </c>
      <c r="R174" s="131">
        <v>161</v>
      </c>
      <c r="S174" s="131">
        <v>241</v>
      </c>
      <c r="T174" s="131">
        <v>21</v>
      </c>
      <c r="U174" s="131">
        <v>54</v>
      </c>
      <c r="V174" s="131">
        <v>349</v>
      </c>
      <c r="W174" s="131">
        <v>23</v>
      </c>
      <c r="X174" s="131">
        <v>4</v>
      </c>
      <c r="Y174" s="131">
        <v>7</v>
      </c>
      <c r="Z174" s="131">
        <v>82</v>
      </c>
      <c r="AA174" s="131">
        <v>9</v>
      </c>
      <c r="AB174" s="131">
        <v>43</v>
      </c>
      <c r="AC174" s="131">
        <v>45</v>
      </c>
      <c r="AD174" s="131">
        <v>71</v>
      </c>
      <c r="AE174" s="131">
        <v>27</v>
      </c>
      <c r="AF174" s="131">
        <v>15</v>
      </c>
      <c r="AG174" s="131">
        <v>146</v>
      </c>
      <c r="AH174" s="131">
        <v>8</v>
      </c>
      <c r="AI174" s="131">
        <v>88</v>
      </c>
      <c r="AJ174" s="131">
        <v>63</v>
      </c>
      <c r="AK174" s="131">
        <v>93</v>
      </c>
      <c r="AL174" s="131">
        <v>362</v>
      </c>
      <c r="AM174" s="131">
        <v>161</v>
      </c>
      <c r="AN174" s="131">
        <v>6</v>
      </c>
      <c r="AO174" s="131">
        <v>513</v>
      </c>
      <c r="AP174" s="131">
        <v>444</v>
      </c>
      <c r="AQ174" s="131">
        <v>0</v>
      </c>
      <c r="AR174" s="131">
        <v>0</v>
      </c>
      <c r="AS174" s="131">
        <v>31</v>
      </c>
      <c r="AT174" s="131">
        <v>38</v>
      </c>
      <c r="AU174" s="131">
        <v>121</v>
      </c>
    </row>
    <row r="175" spans="1:47">
      <c r="A175" s="130" t="s">
        <v>1361</v>
      </c>
      <c r="B175" s="131">
        <v>425</v>
      </c>
      <c r="C175" s="131">
        <v>178</v>
      </c>
      <c r="D175" s="131">
        <v>186</v>
      </c>
      <c r="E175" s="131">
        <v>239</v>
      </c>
      <c r="F175" s="131">
        <v>98</v>
      </c>
      <c r="G175" s="131">
        <v>208</v>
      </c>
      <c r="H175" s="131">
        <v>48</v>
      </c>
      <c r="I175" s="131">
        <v>71</v>
      </c>
      <c r="J175" s="131">
        <v>383</v>
      </c>
      <c r="K175" s="131">
        <v>42</v>
      </c>
      <c r="L175" s="131">
        <v>18</v>
      </c>
      <c r="M175" s="131">
        <v>14</v>
      </c>
      <c r="N175" s="131">
        <v>47</v>
      </c>
      <c r="O175" s="131">
        <v>0</v>
      </c>
      <c r="P175" s="131">
        <v>65</v>
      </c>
      <c r="Q175" s="131">
        <v>51</v>
      </c>
      <c r="R175" s="131">
        <v>102</v>
      </c>
      <c r="S175" s="131">
        <v>158</v>
      </c>
      <c r="T175" s="131">
        <v>10</v>
      </c>
      <c r="U175" s="131">
        <v>39</v>
      </c>
      <c r="V175" s="131">
        <v>236</v>
      </c>
      <c r="W175" s="131">
        <v>28</v>
      </c>
      <c r="X175" s="131">
        <v>1</v>
      </c>
      <c r="Y175" s="131">
        <v>8</v>
      </c>
      <c r="Z175" s="131">
        <v>49</v>
      </c>
      <c r="AA175" s="131">
        <v>8</v>
      </c>
      <c r="AB175" s="131">
        <v>33</v>
      </c>
      <c r="AC175" s="131">
        <v>20</v>
      </c>
      <c r="AD175" s="131">
        <v>52</v>
      </c>
      <c r="AE175" s="131">
        <v>13</v>
      </c>
      <c r="AF175" s="131">
        <v>6</v>
      </c>
      <c r="AG175" s="131">
        <v>89</v>
      </c>
      <c r="AH175" s="131">
        <v>9</v>
      </c>
      <c r="AI175" s="131">
        <v>60</v>
      </c>
      <c r="AJ175" s="131">
        <v>46</v>
      </c>
      <c r="AK175" s="131">
        <v>84</v>
      </c>
      <c r="AL175" s="131">
        <v>239</v>
      </c>
      <c r="AM175" s="131">
        <v>84</v>
      </c>
      <c r="AN175" s="131">
        <v>3</v>
      </c>
      <c r="AO175" s="131">
        <v>341</v>
      </c>
      <c r="AP175" s="131">
        <v>318</v>
      </c>
      <c r="AQ175" s="131">
        <v>0</v>
      </c>
      <c r="AR175" s="131">
        <v>0</v>
      </c>
      <c r="AS175" s="131">
        <v>11</v>
      </c>
      <c r="AT175" s="131">
        <v>12</v>
      </c>
      <c r="AU175" s="131">
        <v>84</v>
      </c>
    </row>
    <row r="176" spans="1:47">
      <c r="A176" s="130" t="s">
        <v>1356</v>
      </c>
      <c r="B176" s="131">
        <v>133</v>
      </c>
      <c r="C176" s="131">
        <v>65</v>
      </c>
      <c r="D176" s="131">
        <v>66</v>
      </c>
      <c r="E176" s="131">
        <v>67</v>
      </c>
      <c r="F176" s="131">
        <v>33</v>
      </c>
      <c r="G176" s="131">
        <v>52</v>
      </c>
      <c r="H176" s="131">
        <v>20</v>
      </c>
      <c r="I176" s="131">
        <v>28</v>
      </c>
      <c r="J176" s="131">
        <v>113</v>
      </c>
      <c r="K176" s="131">
        <v>20</v>
      </c>
      <c r="L176" s="131">
        <v>4</v>
      </c>
      <c r="M176" s="131">
        <v>8</v>
      </c>
      <c r="N176" s="131">
        <v>11</v>
      </c>
      <c r="O176" s="131">
        <v>0</v>
      </c>
      <c r="P176" s="131">
        <v>23</v>
      </c>
      <c r="Q176" s="131">
        <v>19</v>
      </c>
      <c r="R176" s="131">
        <v>41</v>
      </c>
      <c r="S176" s="131">
        <v>38</v>
      </c>
      <c r="T176" s="131">
        <v>5</v>
      </c>
      <c r="U176" s="131">
        <v>7</v>
      </c>
      <c r="V176" s="131">
        <v>57</v>
      </c>
      <c r="W176" s="131">
        <v>6</v>
      </c>
      <c r="X176" s="131">
        <v>0</v>
      </c>
      <c r="Y176" s="131">
        <v>1</v>
      </c>
      <c r="Z176" s="131">
        <v>23</v>
      </c>
      <c r="AA176" s="131">
        <v>3</v>
      </c>
      <c r="AB176" s="131">
        <v>6</v>
      </c>
      <c r="AC176" s="131">
        <v>14</v>
      </c>
      <c r="AD176" s="131">
        <v>20</v>
      </c>
      <c r="AE176" s="131">
        <v>8</v>
      </c>
      <c r="AF176" s="131">
        <v>3</v>
      </c>
      <c r="AG176" s="131">
        <v>25</v>
      </c>
      <c r="AH176" s="131">
        <v>1</v>
      </c>
      <c r="AI176" s="131">
        <v>10</v>
      </c>
      <c r="AJ176" s="131">
        <v>12</v>
      </c>
      <c r="AK176" s="131">
        <v>30</v>
      </c>
      <c r="AL176" s="131">
        <v>70</v>
      </c>
      <c r="AM176" s="131">
        <v>27</v>
      </c>
      <c r="AN176" s="131">
        <v>1</v>
      </c>
      <c r="AO176" s="131">
        <v>107</v>
      </c>
      <c r="AP176" s="131">
        <v>98</v>
      </c>
      <c r="AQ176" s="131">
        <v>0</v>
      </c>
      <c r="AR176" s="131">
        <v>0</v>
      </c>
      <c r="AS176" s="131">
        <v>1</v>
      </c>
      <c r="AT176" s="131">
        <v>8</v>
      </c>
      <c r="AU176" s="131">
        <v>26</v>
      </c>
    </row>
    <row r="177" spans="1:47">
      <c r="A177" s="130" t="s">
        <v>1355</v>
      </c>
      <c r="B177" s="131">
        <v>945</v>
      </c>
      <c r="C177" s="131">
        <v>447</v>
      </c>
      <c r="D177" s="131">
        <v>368</v>
      </c>
      <c r="E177" s="131">
        <v>577</v>
      </c>
      <c r="F177" s="131">
        <v>249</v>
      </c>
      <c r="G177" s="131">
        <v>416</v>
      </c>
      <c r="H177" s="131">
        <v>128</v>
      </c>
      <c r="I177" s="131">
        <v>152</v>
      </c>
      <c r="J177" s="131">
        <v>819</v>
      </c>
      <c r="K177" s="131">
        <v>126</v>
      </c>
      <c r="L177" s="131">
        <v>43</v>
      </c>
      <c r="M177" s="131">
        <v>83</v>
      </c>
      <c r="N177" s="131">
        <v>102</v>
      </c>
      <c r="O177" s="131">
        <v>0</v>
      </c>
      <c r="P177" s="131">
        <v>118</v>
      </c>
      <c r="Q177" s="131">
        <v>132</v>
      </c>
      <c r="R177" s="131">
        <v>220</v>
      </c>
      <c r="S177" s="131">
        <v>338</v>
      </c>
      <c r="T177" s="131">
        <v>52</v>
      </c>
      <c r="U177" s="131">
        <v>84</v>
      </c>
      <c r="V177" s="131">
        <v>543</v>
      </c>
      <c r="W177" s="131">
        <v>60</v>
      </c>
      <c r="X177" s="131">
        <v>2</v>
      </c>
      <c r="Y177" s="131">
        <v>11</v>
      </c>
      <c r="Z177" s="131">
        <v>141</v>
      </c>
      <c r="AA177" s="131">
        <v>7</v>
      </c>
      <c r="AB177" s="131">
        <v>54</v>
      </c>
      <c r="AC177" s="131">
        <v>70</v>
      </c>
      <c r="AD177" s="131">
        <v>91</v>
      </c>
      <c r="AE177" s="131">
        <v>37</v>
      </c>
      <c r="AF177" s="131">
        <v>35</v>
      </c>
      <c r="AG177" s="131">
        <v>247</v>
      </c>
      <c r="AH177" s="131">
        <v>8</v>
      </c>
      <c r="AI177" s="131">
        <v>113</v>
      </c>
      <c r="AJ177" s="131">
        <v>63</v>
      </c>
      <c r="AK177" s="131">
        <v>162</v>
      </c>
      <c r="AL177" s="131">
        <v>504</v>
      </c>
      <c r="AM177" s="131">
        <v>218</v>
      </c>
      <c r="AN177" s="131">
        <v>31</v>
      </c>
      <c r="AO177" s="131">
        <v>743</v>
      </c>
      <c r="AP177" s="131">
        <v>638</v>
      </c>
      <c r="AQ177" s="131">
        <v>0</v>
      </c>
      <c r="AR177" s="131">
        <v>0</v>
      </c>
      <c r="AS177" s="131">
        <v>37</v>
      </c>
      <c r="AT177" s="131">
        <v>68</v>
      </c>
      <c r="AU177" s="131">
        <v>202</v>
      </c>
    </row>
    <row r="178" spans="1:47">
      <c r="A178" s="130" t="s">
        <v>1354</v>
      </c>
      <c r="B178" s="131">
        <v>885</v>
      </c>
      <c r="C178" s="131">
        <v>457</v>
      </c>
      <c r="D178" s="131">
        <v>353</v>
      </c>
      <c r="E178" s="131">
        <v>532</v>
      </c>
      <c r="F178" s="131">
        <v>233</v>
      </c>
      <c r="G178" s="131">
        <v>351</v>
      </c>
      <c r="H178" s="131">
        <v>123</v>
      </c>
      <c r="I178" s="131">
        <v>178</v>
      </c>
      <c r="J178" s="131">
        <v>750</v>
      </c>
      <c r="K178" s="131">
        <v>135</v>
      </c>
      <c r="L178" s="131">
        <v>51</v>
      </c>
      <c r="M178" s="131">
        <v>72</v>
      </c>
      <c r="N178" s="131">
        <v>92</v>
      </c>
      <c r="O178" s="131">
        <v>0</v>
      </c>
      <c r="P178" s="131">
        <v>138</v>
      </c>
      <c r="Q178" s="131">
        <v>100</v>
      </c>
      <c r="R178" s="131">
        <v>190</v>
      </c>
      <c r="S178" s="131">
        <v>327</v>
      </c>
      <c r="T178" s="131">
        <v>48</v>
      </c>
      <c r="U178" s="131">
        <v>81</v>
      </c>
      <c r="V178" s="131">
        <v>508</v>
      </c>
      <c r="W178" s="131">
        <v>82</v>
      </c>
      <c r="X178" s="131">
        <v>9</v>
      </c>
      <c r="Y178" s="131">
        <v>8</v>
      </c>
      <c r="Z178" s="131">
        <v>120</v>
      </c>
      <c r="AA178" s="131">
        <v>16</v>
      </c>
      <c r="AB178" s="131">
        <v>37</v>
      </c>
      <c r="AC178" s="131">
        <v>106</v>
      </c>
      <c r="AD178" s="131">
        <v>84</v>
      </c>
      <c r="AE178" s="131">
        <v>34</v>
      </c>
      <c r="AF178" s="131">
        <v>26</v>
      </c>
      <c r="AG178" s="131">
        <v>179</v>
      </c>
      <c r="AH178" s="131">
        <v>20</v>
      </c>
      <c r="AI178" s="131">
        <v>92</v>
      </c>
      <c r="AJ178" s="131">
        <v>65</v>
      </c>
      <c r="AK178" s="131">
        <v>153</v>
      </c>
      <c r="AL178" s="131">
        <v>498</v>
      </c>
      <c r="AM178" s="131">
        <v>192</v>
      </c>
      <c r="AN178" s="131">
        <v>15</v>
      </c>
      <c r="AO178" s="131">
        <v>713</v>
      </c>
      <c r="AP178" s="131">
        <v>617</v>
      </c>
      <c r="AQ178" s="131">
        <v>0</v>
      </c>
      <c r="AR178" s="131">
        <v>0</v>
      </c>
      <c r="AS178" s="131">
        <v>41</v>
      </c>
      <c r="AT178" s="131">
        <v>55</v>
      </c>
      <c r="AU178" s="131">
        <v>172</v>
      </c>
    </row>
    <row r="179" spans="1:47">
      <c r="A179" s="130" t="s">
        <v>1363</v>
      </c>
      <c r="B179" s="131">
        <v>1010</v>
      </c>
      <c r="C179" s="131">
        <v>527</v>
      </c>
      <c r="D179" s="131">
        <v>473</v>
      </c>
      <c r="E179" s="131">
        <v>537</v>
      </c>
      <c r="F179" s="131">
        <v>267</v>
      </c>
      <c r="G179" s="131">
        <v>467</v>
      </c>
      <c r="H179" s="131">
        <v>124</v>
      </c>
      <c r="I179" s="131">
        <v>152</v>
      </c>
      <c r="J179" s="131">
        <v>829</v>
      </c>
      <c r="K179" s="131">
        <v>181</v>
      </c>
      <c r="L179" s="131">
        <v>79</v>
      </c>
      <c r="M179" s="131">
        <v>118</v>
      </c>
      <c r="N179" s="131">
        <v>102</v>
      </c>
      <c r="O179" s="131">
        <v>0</v>
      </c>
      <c r="P179" s="131">
        <v>123</v>
      </c>
      <c r="Q179" s="131">
        <v>101</v>
      </c>
      <c r="R179" s="131">
        <v>239</v>
      </c>
      <c r="S179" s="131">
        <v>404</v>
      </c>
      <c r="T179" s="131">
        <v>35</v>
      </c>
      <c r="U179" s="131">
        <v>107</v>
      </c>
      <c r="V179" s="131">
        <v>618</v>
      </c>
      <c r="W179" s="131">
        <v>66</v>
      </c>
      <c r="X179" s="131">
        <v>7</v>
      </c>
      <c r="Y179" s="131">
        <v>10</v>
      </c>
      <c r="Z179" s="131">
        <v>134</v>
      </c>
      <c r="AA179" s="131">
        <v>18</v>
      </c>
      <c r="AB179" s="131">
        <v>54</v>
      </c>
      <c r="AC179" s="131">
        <v>77</v>
      </c>
      <c r="AD179" s="131">
        <v>127</v>
      </c>
      <c r="AE179" s="131">
        <v>46</v>
      </c>
      <c r="AF179" s="131">
        <v>39</v>
      </c>
      <c r="AG179" s="131">
        <v>214</v>
      </c>
      <c r="AH179" s="131">
        <v>18</v>
      </c>
      <c r="AI179" s="131">
        <v>99</v>
      </c>
      <c r="AJ179" s="131">
        <v>97</v>
      </c>
      <c r="AK179" s="131">
        <v>173</v>
      </c>
      <c r="AL179" s="131">
        <v>497</v>
      </c>
      <c r="AM179" s="131">
        <v>298</v>
      </c>
      <c r="AN179" s="131">
        <v>23</v>
      </c>
      <c r="AO179" s="131">
        <v>813</v>
      </c>
      <c r="AP179" s="131">
        <v>664</v>
      </c>
      <c r="AQ179" s="131">
        <v>0</v>
      </c>
      <c r="AR179" s="131">
        <v>0</v>
      </c>
      <c r="AS179" s="131">
        <v>65</v>
      </c>
      <c r="AT179" s="131">
        <v>84</v>
      </c>
      <c r="AU179" s="131">
        <v>197</v>
      </c>
    </row>
    <row r="180" spans="1:47">
      <c r="A180" s="130" t="s">
        <v>1729</v>
      </c>
      <c r="B180" s="131">
        <v>590</v>
      </c>
      <c r="C180" s="131">
        <v>297</v>
      </c>
      <c r="D180" s="131">
        <v>281</v>
      </c>
      <c r="E180" s="131">
        <v>309</v>
      </c>
      <c r="F180" s="131">
        <v>176</v>
      </c>
      <c r="G180" s="131">
        <v>252</v>
      </c>
      <c r="H180" s="131">
        <v>62</v>
      </c>
      <c r="I180" s="131">
        <v>100</v>
      </c>
      <c r="J180" s="131">
        <v>503</v>
      </c>
      <c r="K180" s="131">
        <v>87</v>
      </c>
      <c r="L180" s="131">
        <v>37</v>
      </c>
      <c r="M180" s="131">
        <v>48</v>
      </c>
      <c r="N180" s="131">
        <v>75</v>
      </c>
      <c r="O180" s="131">
        <v>0</v>
      </c>
      <c r="P180" s="131">
        <v>63</v>
      </c>
      <c r="Q180" s="131">
        <v>60</v>
      </c>
      <c r="R180" s="131">
        <v>125</v>
      </c>
      <c r="S180" s="131">
        <v>248</v>
      </c>
      <c r="T180" s="131">
        <v>31</v>
      </c>
      <c r="U180" s="131">
        <v>63</v>
      </c>
      <c r="V180" s="131">
        <v>376</v>
      </c>
      <c r="W180" s="131">
        <v>40</v>
      </c>
      <c r="X180" s="131">
        <v>3</v>
      </c>
      <c r="Y180" s="131">
        <v>2</v>
      </c>
      <c r="Z180" s="131">
        <v>80</v>
      </c>
      <c r="AA180" s="131">
        <v>7</v>
      </c>
      <c r="AB180" s="131">
        <v>37</v>
      </c>
      <c r="AC180" s="131">
        <v>40</v>
      </c>
      <c r="AD180" s="131">
        <v>100</v>
      </c>
      <c r="AE180" s="131">
        <v>17</v>
      </c>
      <c r="AF180" s="131">
        <v>18</v>
      </c>
      <c r="AG180" s="131">
        <v>115</v>
      </c>
      <c r="AH180" s="131">
        <v>4</v>
      </c>
      <c r="AI180" s="131">
        <v>59</v>
      </c>
      <c r="AJ180" s="131">
        <v>63</v>
      </c>
      <c r="AK180" s="131">
        <v>73</v>
      </c>
      <c r="AL180" s="131">
        <v>349</v>
      </c>
      <c r="AM180" s="131">
        <v>128</v>
      </c>
      <c r="AN180" s="131">
        <v>18</v>
      </c>
      <c r="AO180" s="131">
        <v>494</v>
      </c>
      <c r="AP180" s="131">
        <v>415</v>
      </c>
      <c r="AQ180" s="131">
        <v>0</v>
      </c>
      <c r="AR180" s="131">
        <v>0</v>
      </c>
      <c r="AS180" s="131">
        <v>46</v>
      </c>
      <c r="AT180" s="131">
        <v>33</v>
      </c>
      <c r="AU180" s="131">
        <v>96</v>
      </c>
    </row>
    <row r="181" spans="1:47">
      <c r="A181" s="130" t="s">
        <v>1730</v>
      </c>
      <c r="B181" s="131">
        <v>797</v>
      </c>
      <c r="C181" s="131">
        <v>433</v>
      </c>
      <c r="D181" s="131">
        <v>418</v>
      </c>
      <c r="E181" s="131">
        <v>379</v>
      </c>
      <c r="F181" s="131">
        <v>236</v>
      </c>
      <c r="G181" s="131">
        <v>353</v>
      </c>
      <c r="H181" s="131">
        <v>95</v>
      </c>
      <c r="I181" s="131">
        <v>113</v>
      </c>
      <c r="J181" s="131">
        <v>673</v>
      </c>
      <c r="K181" s="131">
        <v>124</v>
      </c>
      <c r="L181" s="131">
        <v>59</v>
      </c>
      <c r="M181" s="131">
        <v>133</v>
      </c>
      <c r="N181" s="131">
        <v>73</v>
      </c>
      <c r="O181" s="131">
        <v>101</v>
      </c>
      <c r="P181" s="131">
        <v>104</v>
      </c>
      <c r="Q181" s="131">
        <v>98</v>
      </c>
      <c r="R181" s="131">
        <v>186</v>
      </c>
      <c r="S181" s="131">
        <v>253</v>
      </c>
      <c r="T181" s="131">
        <v>47</v>
      </c>
      <c r="U181" s="131">
        <v>108</v>
      </c>
      <c r="V181" s="131">
        <v>465</v>
      </c>
      <c r="W181" s="131">
        <v>54</v>
      </c>
      <c r="X181" s="131">
        <v>7</v>
      </c>
      <c r="Y181" s="131">
        <v>4</v>
      </c>
      <c r="Z181" s="131">
        <v>117</v>
      </c>
      <c r="AA181" s="131">
        <v>17</v>
      </c>
      <c r="AB181" s="131">
        <v>62</v>
      </c>
      <c r="AC181" s="131">
        <v>75</v>
      </c>
      <c r="AD181" s="131">
        <v>80</v>
      </c>
      <c r="AE181" s="131">
        <v>42</v>
      </c>
      <c r="AF181" s="131">
        <v>26</v>
      </c>
      <c r="AG181" s="131">
        <v>154</v>
      </c>
      <c r="AH181" s="131">
        <v>13</v>
      </c>
      <c r="AI181" s="131">
        <v>86</v>
      </c>
      <c r="AJ181" s="131">
        <v>56</v>
      </c>
      <c r="AK181" s="131">
        <v>144</v>
      </c>
      <c r="AL181" s="131">
        <v>382</v>
      </c>
      <c r="AM181" s="131">
        <v>226</v>
      </c>
      <c r="AN181" s="131">
        <v>24</v>
      </c>
      <c r="AO181" s="131">
        <v>612</v>
      </c>
      <c r="AP181" s="131">
        <v>452</v>
      </c>
      <c r="AQ181" s="131">
        <v>0</v>
      </c>
      <c r="AR181" s="131">
        <v>0</v>
      </c>
      <c r="AS181" s="131">
        <v>50</v>
      </c>
      <c r="AT181" s="131">
        <v>110</v>
      </c>
      <c r="AU181" s="131">
        <v>185</v>
      </c>
    </row>
    <row r="182" spans="1:47">
      <c r="A182" s="130" t="s">
        <v>1299</v>
      </c>
      <c r="B182" s="131">
        <v>5423</v>
      </c>
      <c r="C182" s="131">
        <v>3011</v>
      </c>
      <c r="D182" s="131">
        <v>2633</v>
      </c>
      <c r="E182" s="131">
        <v>2790</v>
      </c>
      <c r="F182" s="131">
        <v>1587</v>
      </c>
      <c r="G182" s="131">
        <v>2479</v>
      </c>
      <c r="H182" s="131">
        <v>652</v>
      </c>
      <c r="I182" s="131">
        <v>705</v>
      </c>
      <c r="J182" s="131">
        <v>4543</v>
      </c>
      <c r="K182" s="131">
        <v>880</v>
      </c>
      <c r="L182" s="131">
        <v>378</v>
      </c>
      <c r="M182" s="131">
        <v>766</v>
      </c>
      <c r="N182" s="131">
        <v>598</v>
      </c>
      <c r="O182" s="131">
        <v>1112</v>
      </c>
      <c r="P182" s="131">
        <v>734</v>
      </c>
      <c r="Q182" s="131">
        <v>582</v>
      </c>
      <c r="R182" s="131">
        <v>1215</v>
      </c>
      <c r="S182" s="131">
        <v>2129</v>
      </c>
      <c r="T182" s="131">
        <v>246</v>
      </c>
      <c r="U182" s="131">
        <v>512</v>
      </c>
      <c r="V182" s="131">
        <v>3242</v>
      </c>
      <c r="W182" s="131">
        <v>149</v>
      </c>
      <c r="X182" s="131">
        <v>26</v>
      </c>
      <c r="Y182" s="131">
        <v>36</v>
      </c>
      <c r="Z182" s="131">
        <v>755</v>
      </c>
      <c r="AA182" s="131">
        <v>98</v>
      </c>
      <c r="AB182" s="131">
        <v>513</v>
      </c>
      <c r="AC182" s="131">
        <v>441</v>
      </c>
      <c r="AD182" s="131">
        <v>563</v>
      </c>
      <c r="AE182" s="131">
        <v>240</v>
      </c>
      <c r="AF182" s="131">
        <v>159</v>
      </c>
      <c r="AG182" s="131">
        <v>1271</v>
      </c>
      <c r="AH182" s="131">
        <v>61</v>
      </c>
      <c r="AI182" s="131">
        <v>606</v>
      </c>
      <c r="AJ182" s="131">
        <v>467</v>
      </c>
      <c r="AK182" s="131">
        <v>675</v>
      </c>
      <c r="AL182" s="131">
        <v>2857</v>
      </c>
      <c r="AM182" s="131">
        <v>1625</v>
      </c>
      <c r="AN182" s="131">
        <v>116</v>
      </c>
      <c r="AO182" s="131">
        <v>4122</v>
      </c>
      <c r="AP182" s="131">
        <v>3236</v>
      </c>
      <c r="AQ182" s="131">
        <v>1</v>
      </c>
      <c r="AR182" s="131">
        <v>0</v>
      </c>
      <c r="AS182" s="131">
        <v>257</v>
      </c>
      <c r="AT182" s="131">
        <v>628</v>
      </c>
      <c r="AU182" s="131">
        <v>1301</v>
      </c>
    </row>
    <row r="183" spans="1:47">
      <c r="A183" s="130" t="s">
        <v>1364</v>
      </c>
      <c r="B183" s="131">
        <v>1666</v>
      </c>
      <c r="C183" s="131">
        <v>917</v>
      </c>
      <c r="D183" s="131">
        <v>905</v>
      </c>
      <c r="E183" s="131">
        <v>761</v>
      </c>
      <c r="F183" s="131">
        <v>498</v>
      </c>
      <c r="G183" s="131">
        <v>774</v>
      </c>
      <c r="H183" s="131">
        <v>208</v>
      </c>
      <c r="I183" s="131">
        <v>186</v>
      </c>
      <c r="J183" s="131">
        <v>1408</v>
      </c>
      <c r="K183" s="131">
        <v>258</v>
      </c>
      <c r="L183" s="131">
        <v>113</v>
      </c>
      <c r="M183" s="131">
        <v>272</v>
      </c>
      <c r="N183" s="131">
        <v>205</v>
      </c>
      <c r="O183" s="131">
        <v>449</v>
      </c>
      <c r="P183" s="131">
        <v>207</v>
      </c>
      <c r="Q183" s="131">
        <v>195</v>
      </c>
      <c r="R183" s="131">
        <v>347</v>
      </c>
      <c r="S183" s="131">
        <v>605</v>
      </c>
      <c r="T183" s="131">
        <v>70</v>
      </c>
      <c r="U183" s="131">
        <v>241</v>
      </c>
      <c r="V183" s="131">
        <v>1021</v>
      </c>
      <c r="W183" s="131">
        <v>75</v>
      </c>
      <c r="X183" s="131">
        <v>12</v>
      </c>
      <c r="Y183" s="131">
        <v>8</v>
      </c>
      <c r="Z183" s="131">
        <v>220</v>
      </c>
      <c r="AA183" s="131">
        <v>23</v>
      </c>
      <c r="AB183" s="131">
        <v>116</v>
      </c>
      <c r="AC183" s="131">
        <v>136</v>
      </c>
      <c r="AD183" s="131">
        <v>173</v>
      </c>
      <c r="AE183" s="131">
        <v>74</v>
      </c>
      <c r="AF183" s="131">
        <v>67</v>
      </c>
      <c r="AG183" s="131">
        <v>367</v>
      </c>
      <c r="AH183" s="131">
        <v>25</v>
      </c>
      <c r="AI183" s="131">
        <v>170</v>
      </c>
      <c r="AJ183" s="131">
        <v>195</v>
      </c>
      <c r="AK183" s="131">
        <v>197</v>
      </c>
      <c r="AL183" s="131">
        <v>727</v>
      </c>
      <c r="AM183" s="131">
        <v>661</v>
      </c>
      <c r="AN183" s="131">
        <v>34</v>
      </c>
      <c r="AO183" s="131">
        <v>1274</v>
      </c>
      <c r="AP183" s="131">
        <v>960</v>
      </c>
      <c r="AQ183" s="131">
        <v>0</v>
      </c>
      <c r="AR183" s="131">
        <v>0</v>
      </c>
      <c r="AS183" s="131">
        <v>103</v>
      </c>
      <c r="AT183" s="131">
        <v>211</v>
      </c>
      <c r="AU183" s="131">
        <v>392</v>
      </c>
    </row>
    <row r="184" spans="1:47">
      <c r="A184" s="130" t="s">
        <v>1324</v>
      </c>
      <c r="B184" s="131">
        <v>985</v>
      </c>
      <c r="C184" s="131">
        <v>550</v>
      </c>
      <c r="D184" s="131">
        <v>500</v>
      </c>
      <c r="E184" s="131">
        <v>485</v>
      </c>
      <c r="F184" s="131">
        <v>298</v>
      </c>
      <c r="G184" s="131">
        <v>435</v>
      </c>
      <c r="H184" s="131">
        <v>126</v>
      </c>
      <c r="I184" s="131">
        <v>126</v>
      </c>
      <c r="J184" s="131">
        <v>833</v>
      </c>
      <c r="K184" s="131">
        <v>152</v>
      </c>
      <c r="L184" s="131">
        <v>68</v>
      </c>
      <c r="M184" s="131">
        <v>164</v>
      </c>
      <c r="N184" s="131">
        <v>85</v>
      </c>
      <c r="O184" s="131">
        <v>156</v>
      </c>
      <c r="P184" s="131">
        <v>79</v>
      </c>
      <c r="Q184" s="131">
        <v>105</v>
      </c>
      <c r="R184" s="131">
        <v>224</v>
      </c>
      <c r="S184" s="131">
        <v>410</v>
      </c>
      <c r="T184" s="131">
        <v>54</v>
      </c>
      <c r="U184" s="131">
        <v>113</v>
      </c>
      <c r="V184" s="131">
        <v>640</v>
      </c>
      <c r="W184" s="131">
        <v>58</v>
      </c>
      <c r="X184" s="131">
        <v>4</v>
      </c>
      <c r="Y184" s="131">
        <v>6</v>
      </c>
      <c r="Z184" s="131">
        <v>118</v>
      </c>
      <c r="AA184" s="131">
        <v>12</v>
      </c>
      <c r="AB184" s="131">
        <v>59</v>
      </c>
      <c r="AC184" s="131">
        <v>71</v>
      </c>
      <c r="AD184" s="131">
        <v>167</v>
      </c>
      <c r="AE184" s="131">
        <v>39</v>
      </c>
      <c r="AF184" s="131">
        <v>60</v>
      </c>
      <c r="AG184" s="131">
        <v>184</v>
      </c>
      <c r="AH184" s="131">
        <v>15</v>
      </c>
      <c r="AI184" s="131">
        <v>92</v>
      </c>
      <c r="AJ184" s="131">
        <v>93</v>
      </c>
      <c r="AK184" s="131">
        <v>110</v>
      </c>
      <c r="AL184" s="131">
        <v>747</v>
      </c>
      <c r="AM184" s="131">
        <v>76</v>
      </c>
      <c r="AN184" s="131">
        <v>12</v>
      </c>
      <c r="AO184" s="131">
        <v>774</v>
      </c>
      <c r="AP184" s="131">
        <v>566</v>
      </c>
      <c r="AQ184" s="131">
        <v>0</v>
      </c>
      <c r="AR184" s="131">
        <v>0</v>
      </c>
      <c r="AS184" s="131">
        <v>75</v>
      </c>
      <c r="AT184" s="131">
        <v>133</v>
      </c>
      <c r="AU184" s="131">
        <v>211</v>
      </c>
    </row>
    <row r="185" spans="1:47">
      <c r="A185" s="130" t="s">
        <v>1386</v>
      </c>
      <c r="B185" s="131">
        <v>53</v>
      </c>
      <c r="C185" s="131">
        <v>29</v>
      </c>
      <c r="D185" s="131">
        <v>29</v>
      </c>
      <c r="E185" s="131">
        <v>24</v>
      </c>
      <c r="F185" s="131">
        <v>12</v>
      </c>
      <c r="G185" s="131">
        <v>29</v>
      </c>
      <c r="H185" s="131">
        <v>5</v>
      </c>
      <c r="I185" s="131">
        <v>7</v>
      </c>
      <c r="J185" s="131">
        <v>47</v>
      </c>
      <c r="K185" s="131">
        <v>6</v>
      </c>
      <c r="L185" s="131">
        <v>5</v>
      </c>
      <c r="M185" s="131">
        <v>6</v>
      </c>
      <c r="N185" s="131">
        <v>5</v>
      </c>
      <c r="O185" s="131">
        <v>0</v>
      </c>
      <c r="P185" s="131">
        <v>5</v>
      </c>
      <c r="Q185" s="131">
        <v>9</v>
      </c>
      <c r="R185" s="131">
        <v>9</v>
      </c>
      <c r="S185" s="131">
        <v>18</v>
      </c>
      <c r="T185" s="131">
        <v>3</v>
      </c>
      <c r="U185" s="131">
        <v>9</v>
      </c>
      <c r="V185" s="131">
        <v>32</v>
      </c>
      <c r="W185" s="131">
        <v>0</v>
      </c>
      <c r="X185" s="131">
        <v>0</v>
      </c>
      <c r="Y185" s="131">
        <v>0</v>
      </c>
      <c r="Z185" s="131">
        <v>11</v>
      </c>
      <c r="AA185" s="131">
        <v>1</v>
      </c>
      <c r="AB185" s="131">
        <v>5</v>
      </c>
      <c r="AC185" s="131">
        <v>4</v>
      </c>
      <c r="AD185" s="131">
        <v>6</v>
      </c>
      <c r="AE185" s="131">
        <v>2</v>
      </c>
      <c r="AF185" s="131">
        <v>2</v>
      </c>
      <c r="AG185" s="131">
        <v>10</v>
      </c>
      <c r="AH185" s="131">
        <v>0</v>
      </c>
      <c r="AI185" s="131">
        <v>6</v>
      </c>
      <c r="AJ185" s="131">
        <v>6</v>
      </c>
      <c r="AK185" s="131">
        <v>11</v>
      </c>
      <c r="AL185" s="131">
        <v>25</v>
      </c>
      <c r="AM185" s="131">
        <v>15</v>
      </c>
      <c r="AN185" s="131">
        <v>1</v>
      </c>
      <c r="AO185" s="131">
        <v>37</v>
      </c>
      <c r="AP185" s="131">
        <v>29</v>
      </c>
      <c r="AQ185" s="131">
        <v>0</v>
      </c>
      <c r="AR185" s="131">
        <v>0</v>
      </c>
      <c r="AS185" s="131">
        <v>2</v>
      </c>
      <c r="AT185" s="131">
        <v>6</v>
      </c>
      <c r="AU185" s="131">
        <v>16</v>
      </c>
    </row>
    <row r="186" spans="1:47">
      <c r="A186" s="130" t="s">
        <v>1389</v>
      </c>
      <c r="B186" s="131">
        <v>207</v>
      </c>
      <c r="C186" s="131">
        <v>104</v>
      </c>
      <c r="D186" s="131">
        <v>88</v>
      </c>
      <c r="E186" s="131">
        <v>119</v>
      </c>
      <c r="F186" s="131">
        <v>58</v>
      </c>
      <c r="G186" s="131">
        <v>95</v>
      </c>
      <c r="H186" s="131">
        <v>22</v>
      </c>
      <c r="I186" s="131">
        <v>32</v>
      </c>
      <c r="J186" s="131">
        <v>168</v>
      </c>
      <c r="K186" s="131">
        <v>39</v>
      </c>
      <c r="L186" s="131">
        <v>12</v>
      </c>
      <c r="M186" s="131">
        <v>29</v>
      </c>
      <c r="N186" s="131">
        <v>27</v>
      </c>
      <c r="O186" s="131">
        <v>0</v>
      </c>
      <c r="P186" s="131">
        <v>29</v>
      </c>
      <c r="Q186" s="131">
        <v>34</v>
      </c>
      <c r="R186" s="131">
        <v>36</v>
      </c>
      <c r="S186" s="131">
        <v>86</v>
      </c>
      <c r="T186" s="131">
        <v>10</v>
      </c>
      <c r="U186" s="131">
        <v>12</v>
      </c>
      <c r="V186" s="131">
        <v>119</v>
      </c>
      <c r="W186" s="131">
        <v>4</v>
      </c>
      <c r="X186" s="131">
        <v>0</v>
      </c>
      <c r="Y186" s="131">
        <v>1</v>
      </c>
      <c r="Z186" s="131">
        <v>28</v>
      </c>
      <c r="AA186" s="131">
        <v>9</v>
      </c>
      <c r="AB186" s="131">
        <v>10</v>
      </c>
      <c r="AC186" s="131">
        <v>16</v>
      </c>
      <c r="AD186" s="131">
        <v>8</v>
      </c>
      <c r="AE186" s="131">
        <v>10</v>
      </c>
      <c r="AF186" s="131">
        <v>8</v>
      </c>
      <c r="AG186" s="131">
        <v>56</v>
      </c>
      <c r="AH186" s="131">
        <v>1</v>
      </c>
      <c r="AI186" s="131">
        <v>39</v>
      </c>
      <c r="AJ186" s="131">
        <v>16</v>
      </c>
      <c r="AK186" s="131">
        <v>44</v>
      </c>
      <c r="AL186" s="131">
        <v>118</v>
      </c>
      <c r="AM186" s="131">
        <v>33</v>
      </c>
      <c r="AN186" s="131">
        <v>7</v>
      </c>
      <c r="AO186" s="131">
        <v>164</v>
      </c>
      <c r="AP186" s="131">
        <v>127</v>
      </c>
      <c r="AQ186" s="131">
        <v>0</v>
      </c>
      <c r="AR186" s="131">
        <v>0</v>
      </c>
      <c r="AS186" s="131">
        <v>11</v>
      </c>
      <c r="AT186" s="131">
        <v>26</v>
      </c>
      <c r="AU186" s="131">
        <v>43</v>
      </c>
    </row>
    <row r="187" spans="1:47">
      <c r="A187" s="130" t="s">
        <v>1395</v>
      </c>
      <c r="B187" s="131">
        <v>243</v>
      </c>
      <c r="C187" s="131">
        <v>105</v>
      </c>
      <c r="D187" s="131">
        <v>97</v>
      </c>
      <c r="E187" s="131">
        <v>146</v>
      </c>
      <c r="F187" s="131">
        <v>59</v>
      </c>
      <c r="G187" s="131">
        <v>114</v>
      </c>
      <c r="H187" s="131">
        <v>26</v>
      </c>
      <c r="I187" s="131">
        <v>44</v>
      </c>
      <c r="J187" s="131">
        <v>219</v>
      </c>
      <c r="K187" s="131">
        <v>24</v>
      </c>
      <c r="L187" s="131">
        <v>12</v>
      </c>
      <c r="M187" s="131">
        <v>20</v>
      </c>
      <c r="N187" s="131">
        <v>14</v>
      </c>
      <c r="O187" s="131">
        <v>0</v>
      </c>
      <c r="P187" s="131">
        <v>32</v>
      </c>
      <c r="Q187" s="131">
        <v>33</v>
      </c>
      <c r="R187" s="131">
        <v>65</v>
      </c>
      <c r="S187" s="131">
        <v>83</v>
      </c>
      <c r="T187" s="131">
        <v>7</v>
      </c>
      <c r="U187" s="131">
        <v>22</v>
      </c>
      <c r="V187" s="131">
        <v>129</v>
      </c>
      <c r="W187" s="131">
        <v>13</v>
      </c>
      <c r="X187" s="131">
        <v>1</v>
      </c>
      <c r="Y187" s="131">
        <v>1</v>
      </c>
      <c r="Z187" s="131">
        <v>32</v>
      </c>
      <c r="AA187" s="131">
        <v>3</v>
      </c>
      <c r="AB187" s="131">
        <v>15</v>
      </c>
      <c r="AC187" s="131">
        <v>17</v>
      </c>
      <c r="AD187" s="131">
        <v>27</v>
      </c>
      <c r="AE187" s="131">
        <v>7</v>
      </c>
      <c r="AF187" s="131">
        <v>8</v>
      </c>
      <c r="AG187" s="131">
        <v>55</v>
      </c>
      <c r="AH187" s="131">
        <v>4</v>
      </c>
      <c r="AI187" s="131">
        <v>40</v>
      </c>
      <c r="AJ187" s="131">
        <v>18</v>
      </c>
      <c r="AK187" s="131">
        <v>73</v>
      </c>
      <c r="AL187" s="131">
        <v>106</v>
      </c>
      <c r="AM187" s="131">
        <v>52</v>
      </c>
      <c r="AN187" s="131">
        <v>5</v>
      </c>
      <c r="AO187" s="131">
        <v>190</v>
      </c>
      <c r="AP187" s="131">
        <v>159</v>
      </c>
      <c r="AQ187" s="131">
        <v>1</v>
      </c>
      <c r="AR187" s="131">
        <v>1</v>
      </c>
      <c r="AS187" s="131">
        <v>11</v>
      </c>
      <c r="AT187" s="131">
        <v>18</v>
      </c>
      <c r="AU187" s="131">
        <v>53</v>
      </c>
    </row>
    <row r="188" spans="1:47">
      <c r="A188" s="130" t="s">
        <v>1396</v>
      </c>
      <c r="B188" s="131">
        <v>404</v>
      </c>
      <c r="C188" s="131">
        <v>189</v>
      </c>
      <c r="D188" s="131">
        <v>178</v>
      </c>
      <c r="E188" s="131">
        <v>226</v>
      </c>
      <c r="F188" s="131">
        <v>108</v>
      </c>
      <c r="G188" s="131">
        <v>157</v>
      </c>
      <c r="H188" s="131">
        <v>68</v>
      </c>
      <c r="I188" s="131">
        <v>71</v>
      </c>
      <c r="J188" s="131">
        <v>353</v>
      </c>
      <c r="K188" s="131">
        <v>51</v>
      </c>
      <c r="L188" s="131">
        <v>24</v>
      </c>
      <c r="M188" s="131">
        <v>31</v>
      </c>
      <c r="N188" s="131">
        <v>35</v>
      </c>
      <c r="O188" s="131">
        <v>0</v>
      </c>
      <c r="P188" s="131">
        <v>53</v>
      </c>
      <c r="Q188" s="131">
        <v>60</v>
      </c>
      <c r="R188" s="131">
        <v>98</v>
      </c>
      <c r="S188" s="131">
        <v>149</v>
      </c>
      <c r="T188" s="131">
        <v>12</v>
      </c>
      <c r="U188" s="131">
        <v>32</v>
      </c>
      <c r="V188" s="131">
        <v>219</v>
      </c>
      <c r="W188" s="131">
        <v>32</v>
      </c>
      <c r="X188" s="131">
        <v>1</v>
      </c>
      <c r="Y188" s="131">
        <v>5</v>
      </c>
      <c r="Z188" s="131">
        <v>53</v>
      </c>
      <c r="AA188" s="131">
        <v>7</v>
      </c>
      <c r="AB188" s="131">
        <v>20</v>
      </c>
      <c r="AC188" s="131">
        <v>34</v>
      </c>
      <c r="AD188" s="131">
        <v>45</v>
      </c>
      <c r="AE188" s="131">
        <v>16</v>
      </c>
      <c r="AF188" s="131">
        <v>13</v>
      </c>
      <c r="AG188" s="131">
        <v>87</v>
      </c>
      <c r="AH188" s="131">
        <v>4</v>
      </c>
      <c r="AI188" s="131">
        <v>59</v>
      </c>
      <c r="AJ188" s="131">
        <v>27</v>
      </c>
      <c r="AK188" s="131">
        <v>86</v>
      </c>
      <c r="AL188" s="131">
        <v>190</v>
      </c>
      <c r="AM188" s="131">
        <v>106</v>
      </c>
      <c r="AN188" s="131">
        <v>8</v>
      </c>
      <c r="AO188" s="131">
        <v>312</v>
      </c>
      <c r="AP188" s="131">
        <v>266</v>
      </c>
      <c r="AQ188" s="131">
        <v>0</v>
      </c>
      <c r="AR188" s="131">
        <v>0</v>
      </c>
      <c r="AS188" s="131">
        <v>23</v>
      </c>
      <c r="AT188" s="131">
        <v>23</v>
      </c>
      <c r="AU188" s="131">
        <v>92</v>
      </c>
    </row>
    <row r="189" spans="1:47">
      <c r="A189" s="130" t="s">
        <v>1390</v>
      </c>
      <c r="B189" s="131">
        <v>904</v>
      </c>
      <c r="C189" s="131">
        <v>439</v>
      </c>
      <c r="D189" s="131">
        <v>408</v>
      </c>
      <c r="E189" s="131">
        <v>496</v>
      </c>
      <c r="F189" s="131">
        <v>230</v>
      </c>
      <c r="G189" s="131">
        <v>406</v>
      </c>
      <c r="H189" s="131">
        <v>108</v>
      </c>
      <c r="I189" s="131">
        <v>160</v>
      </c>
      <c r="J189" s="131">
        <v>758</v>
      </c>
      <c r="K189" s="131">
        <v>146</v>
      </c>
      <c r="L189" s="131">
        <v>54</v>
      </c>
      <c r="M189" s="131">
        <v>84</v>
      </c>
      <c r="N189" s="131">
        <v>87</v>
      </c>
      <c r="O189" s="131">
        <v>0</v>
      </c>
      <c r="P189" s="131">
        <v>125</v>
      </c>
      <c r="Q189" s="131">
        <v>108</v>
      </c>
      <c r="R189" s="131">
        <v>233</v>
      </c>
      <c r="S189" s="131">
        <v>297</v>
      </c>
      <c r="T189" s="131">
        <v>40</v>
      </c>
      <c r="U189" s="131">
        <v>100</v>
      </c>
      <c r="V189" s="131">
        <v>499</v>
      </c>
      <c r="W189" s="131">
        <v>68</v>
      </c>
      <c r="X189" s="131">
        <v>6</v>
      </c>
      <c r="Y189" s="131">
        <v>5</v>
      </c>
      <c r="Z189" s="131">
        <v>102</v>
      </c>
      <c r="AA189" s="131">
        <v>11</v>
      </c>
      <c r="AB189" s="131">
        <v>53</v>
      </c>
      <c r="AC189" s="131">
        <v>70</v>
      </c>
      <c r="AD189" s="131">
        <v>129</v>
      </c>
      <c r="AE189" s="131">
        <v>32</v>
      </c>
      <c r="AF189" s="131">
        <v>28</v>
      </c>
      <c r="AG189" s="131">
        <v>198</v>
      </c>
      <c r="AH189" s="131">
        <v>22</v>
      </c>
      <c r="AI189" s="131">
        <v>90</v>
      </c>
      <c r="AJ189" s="131">
        <v>76</v>
      </c>
      <c r="AK189" s="131">
        <v>221</v>
      </c>
      <c r="AL189" s="131">
        <v>460</v>
      </c>
      <c r="AM189" s="131">
        <v>166</v>
      </c>
      <c r="AN189" s="131">
        <v>11</v>
      </c>
      <c r="AO189" s="131">
        <v>715</v>
      </c>
      <c r="AP189" s="131">
        <v>591</v>
      </c>
      <c r="AQ189" s="131">
        <v>0</v>
      </c>
      <c r="AR189" s="131">
        <v>0</v>
      </c>
      <c r="AS189" s="131">
        <v>60</v>
      </c>
      <c r="AT189" s="131">
        <v>64</v>
      </c>
      <c r="AU189" s="131">
        <v>189</v>
      </c>
    </row>
    <row r="190" spans="1:47">
      <c r="A190" s="130" t="s">
        <v>1380</v>
      </c>
      <c r="B190" s="131">
        <v>761</v>
      </c>
      <c r="C190" s="131">
        <v>422</v>
      </c>
      <c r="D190" s="131">
        <v>356</v>
      </c>
      <c r="E190" s="131">
        <v>405</v>
      </c>
      <c r="F190" s="131">
        <v>210</v>
      </c>
      <c r="G190" s="131">
        <v>291</v>
      </c>
      <c r="H190" s="131">
        <v>111</v>
      </c>
      <c r="I190" s="131">
        <v>149</v>
      </c>
      <c r="J190" s="131">
        <v>626</v>
      </c>
      <c r="K190" s="131">
        <v>135</v>
      </c>
      <c r="L190" s="131">
        <v>64</v>
      </c>
      <c r="M190" s="131">
        <v>97</v>
      </c>
      <c r="N190" s="131">
        <v>64</v>
      </c>
      <c r="O190" s="131">
        <v>0</v>
      </c>
      <c r="P190" s="131">
        <v>92</v>
      </c>
      <c r="Q190" s="131">
        <v>84</v>
      </c>
      <c r="R190" s="131">
        <v>152</v>
      </c>
      <c r="S190" s="131">
        <v>288</v>
      </c>
      <c r="T190" s="131">
        <v>36</v>
      </c>
      <c r="U190" s="131">
        <v>108</v>
      </c>
      <c r="V190" s="131">
        <v>472</v>
      </c>
      <c r="W190" s="131">
        <v>52</v>
      </c>
      <c r="X190" s="131">
        <v>5</v>
      </c>
      <c r="Y190" s="131">
        <v>4</v>
      </c>
      <c r="Z190" s="131">
        <v>118</v>
      </c>
      <c r="AA190" s="131">
        <v>13</v>
      </c>
      <c r="AB190" s="131">
        <v>36</v>
      </c>
      <c r="AC190" s="131">
        <v>74</v>
      </c>
      <c r="AD190" s="131">
        <v>93</v>
      </c>
      <c r="AE190" s="131">
        <v>31</v>
      </c>
      <c r="AF190" s="131">
        <v>33</v>
      </c>
      <c r="AG190" s="131">
        <v>145</v>
      </c>
      <c r="AH190" s="131">
        <v>11</v>
      </c>
      <c r="AI190" s="131">
        <v>55</v>
      </c>
      <c r="AJ190" s="131">
        <v>76</v>
      </c>
      <c r="AK190" s="131">
        <v>220</v>
      </c>
      <c r="AL190" s="131">
        <v>403</v>
      </c>
      <c r="AM190" s="131">
        <v>96</v>
      </c>
      <c r="AN190" s="131">
        <v>14</v>
      </c>
      <c r="AO190" s="131">
        <v>595</v>
      </c>
      <c r="AP190" s="131">
        <v>460</v>
      </c>
      <c r="AQ190" s="131">
        <v>0</v>
      </c>
      <c r="AR190" s="131">
        <v>0</v>
      </c>
      <c r="AS190" s="131">
        <v>50</v>
      </c>
      <c r="AT190" s="131">
        <v>85</v>
      </c>
      <c r="AU190" s="131">
        <v>166</v>
      </c>
    </row>
    <row r="191" spans="1:47">
      <c r="A191" s="130" t="s">
        <v>1399</v>
      </c>
      <c r="B191" s="131">
        <v>694</v>
      </c>
      <c r="C191" s="131">
        <v>310</v>
      </c>
      <c r="D191" s="131">
        <v>324</v>
      </c>
      <c r="E191" s="131">
        <v>370</v>
      </c>
      <c r="F191" s="131">
        <v>162</v>
      </c>
      <c r="G191" s="131">
        <v>313</v>
      </c>
      <c r="H191" s="131">
        <v>96</v>
      </c>
      <c r="I191" s="131">
        <v>123</v>
      </c>
      <c r="J191" s="131">
        <v>595</v>
      </c>
      <c r="K191" s="131">
        <v>99</v>
      </c>
      <c r="L191" s="131">
        <v>42</v>
      </c>
      <c r="M191" s="131">
        <v>69</v>
      </c>
      <c r="N191" s="131">
        <v>50</v>
      </c>
      <c r="O191" s="131">
        <v>0</v>
      </c>
      <c r="P191" s="131">
        <v>106</v>
      </c>
      <c r="Q191" s="131">
        <v>84</v>
      </c>
      <c r="R191" s="131">
        <v>130</v>
      </c>
      <c r="S191" s="131">
        <v>272</v>
      </c>
      <c r="T191" s="131">
        <v>39</v>
      </c>
      <c r="U191" s="131">
        <v>62</v>
      </c>
      <c r="V191" s="131">
        <v>404</v>
      </c>
      <c r="W191" s="131">
        <v>52</v>
      </c>
      <c r="X191" s="131">
        <v>10</v>
      </c>
      <c r="Y191" s="131">
        <v>5</v>
      </c>
      <c r="Z191" s="131">
        <v>77</v>
      </c>
      <c r="AA191" s="131">
        <v>15</v>
      </c>
      <c r="AB191" s="131">
        <v>31</v>
      </c>
      <c r="AC191" s="131">
        <v>48</v>
      </c>
      <c r="AD191" s="131">
        <v>98</v>
      </c>
      <c r="AE191" s="131">
        <v>24</v>
      </c>
      <c r="AF191" s="131">
        <v>9</v>
      </c>
      <c r="AG191" s="131">
        <v>132</v>
      </c>
      <c r="AH191" s="131">
        <v>39</v>
      </c>
      <c r="AI191" s="131">
        <v>91</v>
      </c>
      <c r="AJ191" s="131">
        <v>55</v>
      </c>
      <c r="AK191" s="131">
        <v>127</v>
      </c>
      <c r="AL191" s="131">
        <v>476</v>
      </c>
      <c r="AM191" s="131">
        <v>55</v>
      </c>
      <c r="AN191" s="131">
        <v>4</v>
      </c>
      <c r="AO191" s="131">
        <v>554</v>
      </c>
      <c r="AP191" s="131">
        <v>462</v>
      </c>
      <c r="AQ191" s="131">
        <v>0</v>
      </c>
      <c r="AR191" s="131">
        <v>0</v>
      </c>
      <c r="AS191" s="131">
        <v>40</v>
      </c>
      <c r="AT191" s="131">
        <v>52</v>
      </c>
      <c r="AU191" s="131">
        <v>140</v>
      </c>
    </row>
    <row r="192" spans="1:47">
      <c r="A192" s="130" t="s">
        <v>1398</v>
      </c>
      <c r="B192" s="131">
        <v>800</v>
      </c>
      <c r="C192" s="131">
        <v>359</v>
      </c>
      <c r="D192" s="131">
        <v>371</v>
      </c>
      <c r="E192" s="131">
        <v>429</v>
      </c>
      <c r="F192" s="131">
        <v>210</v>
      </c>
      <c r="G192" s="131">
        <v>369</v>
      </c>
      <c r="H192" s="131">
        <v>98</v>
      </c>
      <c r="I192" s="131">
        <v>123</v>
      </c>
      <c r="J192" s="131">
        <v>710</v>
      </c>
      <c r="K192" s="131">
        <v>90</v>
      </c>
      <c r="L192" s="131">
        <v>31</v>
      </c>
      <c r="M192" s="131">
        <v>74</v>
      </c>
      <c r="N192" s="131">
        <v>59</v>
      </c>
      <c r="O192" s="131">
        <v>0</v>
      </c>
      <c r="P192" s="131">
        <v>91</v>
      </c>
      <c r="Q192" s="131">
        <v>81</v>
      </c>
      <c r="R192" s="131">
        <v>188</v>
      </c>
      <c r="S192" s="131">
        <v>333</v>
      </c>
      <c r="T192" s="131">
        <v>40</v>
      </c>
      <c r="U192" s="131">
        <v>67</v>
      </c>
      <c r="V192" s="131">
        <v>493</v>
      </c>
      <c r="W192" s="131">
        <v>57</v>
      </c>
      <c r="X192" s="131">
        <v>3</v>
      </c>
      <c r="Y192" s="131">
        <v>5</v>
      </c>
      <c r="Z192" s="131">
        <v>83</v>
      </c>
      <c r="AA192" s="131">
        <v>25</v>
      </c>
      <c r="AB192" s="131">
        <v>37</v>
      </c>
      <c r="AC192" s="131">
        <v>59</v>
      </c>
      <c r="AD192" s="131">
        <v>166</v>
      </c>
      <c r="AE192" s="131">
        <v>16</v>
      </c>
      <c r="AF192" s="131">
        <v>24</v>
      </c>
      <c r="AG192" s="131">
        <v>125</v>
      </c>
      <c r="AH192" s="131">
        <v>37</v>
      </c>
      <c r="AI192" s="131">
        <v>79</v>
      </c>
      <c r="AJ192" s="131">
        <v>74</v>
      </c>
      <c r="AK192" s="131">
        <v>176</v>
      </c>
      <c r="AL192" s="131">
        <v>529</v>
      </c>
      <c r="AM192" s="131">
        <v>63</v>
      </c>
      <c r="AN192" s="131">
        <v>6</v>
      </c>
      <c r="AO192" s="131">
        <v>631</v>
      </c>
      <c r="AP192" s="131">
        <v>535</v>
      </c>
      <c r="AQ192" s="131">
        <v>0</v>
      </c>
      <c r="AR192" s="131">
        <v>0</v>
      </c>
      <c r="AS192" s="131">
        <v>38</v>
      </c>
      <c r="AT192" s="131">
        <v>58</v>
      </c>
      <c r="AU192" s="131">
        <v>169</v>
      </c>
    </row>
    <row r="193" spans="1:47">
      <c r="A193" s="130" t="s">
        <v>1387</v>
      </c>
      <c r="B193" s="131">
        <v>608</v>
      </c>
      <c r="C193" s="131">
        <v>297</v>
      </c>
      <c r="D193" s="131">
        <v>317</v>
      </c>
      <c r="E193" s="131">
        <v>291</v>
      </c>
      <c r="F193" s="131">
        <v>185</v>
      </c>
      <c r="G193" s="131">
        <v>270</v>
      </c>
      <c r="H193" s="131">
        <v>70</v>
      </c>
      <c r="I193" s="131">
        <v>83</v>
      </c>
      <c r="J193" s="131">
        <v>531</v>
      </c>
      <c r="K193" s="131">
        <v>77</v>
      </c>
      <c r="L193" s="131">
        <v>37</v>
      </c>
      <c r="M193" s="131">
        <v>51</v>
      </c>
      <c r="N193" s="131">
        <v>69</v>
      </c>
      <c r="O193" s="131">
        <v>0</v>
      </c>
      <c r="P193" s="131">
        <v>81</v>
      </c>
      <c r="Q193" s="131">
        <v>91</v>
      </c>
      <c r="R193" s="131">
        <v>142</v>
      </c>
      <c r="S193" s="131">
        <v>221</v>
      </c>
      <c r="T193" s="131">
        <v>28</v>
      </c>
      <c r="U193" s="131">
        <v>45</v>
      </c>
      <c r="V193" s="131">
        <v>335</v>
      </c>
      <c r="W193" s="131">
        <v>29</v>
      </c>
      <c r="X193" s="131">
        <v>2</v>
      </c>
      <c r="Y193" s="131">
        <v>2</v>
      </c>
      <c r="Z193" s="131">
        <v>83</v>
      </c>
      <c r="AA193" s="131">
        <v>15</v>
      </c>
      <c r="AB193" s="131">
        <v>36</v>
      </c>
      <c r="AC193" s="131">
        <v>48</v>
      </c>
      <c r="AD193" s="131">
        <v>53</v>
      </c>
      <c r="AE193" s="131">
        <v>21</v>
      </c>
      <c r="AF193" s="131">
        <v>26</v>
      </c>
      <c r="AG193" s="131">
        <v>132</v>
      </c>
      <c r="AH193" s="131">
        <v>12</v>
      </c>
      <c r="AI193" s="131">
        <v>77</v>
      </c>
      <c r="AJ193" s="131">
        <v>66</v>
      </c>
      <c r="AK193" s="131">
        <v>173</v>
      </c>
      <c r="AL193" s="131">
        <v>320</v>
      </c>
      <c r="AM193" s="131">
        <v>81</v>
      </c>
      <c r="AN193" s="131">
        <v>11</v>
      </c>
      <c r="AO193" s="131">
        <v>456</v>
      </c>
      <c r="AP193" s="131">
        <v>391</v>
      </c>
      <c r="AQ193" s="131">
        <v>0</v>
      </c>
      <c r="AR193" s="131">
        <v>0</v>
      </c>
      <c r="AS193" s="131">
        <v>25</v>
      </c>
      <c r="AT193" s="131">
        <v>40</v>
      </c>
      <c r="AU193" s="131">
        <v>152</v>
      </c>
    </row>
    <row r="194" spans="1:47">
      <c r="A194" s="130" t="s">
        <v>1379</v>
      </c>
      <c r="B194" s="131">
        <v>881</v>
      </c>
      <c r="C194" s="131">
        <v>470</v>
      </c>
      <c r="D194" s="131">
        <v>419</v>
      </c>
      <c r="E194" s="131">
        <v>462</v>
      </c>
      <c r="F194" s="131">
        <v>251</v>
      </c>
      <c r="G194" s="131">
        <v>377</v>
      </c>
      <c r="H194" s="131">
        <v>112</v>
      </c>
      <c r="I194" s="131">
        <v>141</v>
      </c>
      <c r="J194" s="131">
        <v>704</v>
      </c>
      <c r="K194" s="131">
        <v>177</v>
      </c>
      <c r="L194" s="131">
        <v>80</v>
      </c>
      <c r="M194" s="131">
        <v>132</v>
      </c>
      <c r="N194" s="131">
        <v>95</v>
      </c>
      <c r="O194" s="131">
        <v>0</v>
      </c>
      <c r="P194" s="131">
        <v>86</v>
      </c>
      <c r="Q194" s="131">
        <v>100</v>
      </c>
      <c r="R194" s="131">
        <v>180</v>
      </c>
      <c r="S194" s="131">
        <v>332</v>
      </c>
      <c r="T194" s="131">
        <v>42</v>
      </c>
      <c r="U194" s="131">
        <v>141</v>
      </c>
      <c r="V194" s="131">
        <v>567</v>
      </c>
      <c r="W194" s="131">
        <v>63</v>
      </c>
      <c r="X194" s="131">
        <v>6</v>
      </c>
      <c r="Y194" s="131">
        <v>7</v>
      </c>
      <c r="Z194" s="131">
        <v>117</v>
      </c>
      <c r="AA194" s="131">
        <v>15</v>
      </c>
      <c r="AB194" s="131">
        <v>47</v>
      </c>
      <c r="AC194" s="131">
        <v>75</v>
      </c>
      <c r="AD194" s="131">
        <v>139</v>
      </c>
      <c r="AE194" s="131">
        <v>33</v>
      </c>
      <c r="AF194" s="131">
        <v>45</v>
      </c>
      <c r="AG194" s="131">
        <v>168</v>
      </c>
      <c r="AH194" s="131">
        <v>7</v>
      </c>
      <c r="AI194" s="131">
        <v>64</v>
      </c>
      <c r="AJ194" s="131">
        <v>87</v>
      </c>
      <c r="AK194" s="131">
        <v>197</v>
      </c>
      <c r="AL194" s="131">
        <v>450</v>
      </c>
      <c r="AM194" s="131">
        <v>163</v>
      </c>
      <c r="AN194" s="131">
        <v>12</v>
      </c>
      <c r="AO194" s="131">
        <v>696</v>
      </c>
      <c r="AP194" s="131">
        <v>540</v>
      </c>
      <c r="AQ194" s="131">
        <v>0</v>
      </c>
      <c r="AR194" s="131">
        <v>0</v>
      </c>
      <c r="AS194" s="131">
        <v>54</v>
      </c>
      <c r="AT194" s="131">
        <v>102</v>
      </c>
      <c r="AU194" s="131">
        <v>185</v>
      </c>
    </row>
    <row r="195" spans="1:47">
      <c r="A195" s="130" t="s">
        <v>1313</v>
      </c>
      <c r="B195" s="131">
        <v>961</v>
      </c>
      <c r="C195" s="131">
        <v>527</v>
      </c>
      <c r="D195" s="131">
        <v>474</v>
      </c>
      <c r="E195" s="131">
        <v>487</v>
      </c>
      <c r="F195" s="131">
        <v>268</v>
      </c>
      <c r="G195" s="131">
        <v>429</v>
      </c>
      <c r="H195" s="131">
        <v>117</v>
      </c>
      <c r="I195" s="131">
        <v>147</v>
      </c>
      <c r="J195" s="131">
        <v>793</v>
      </c>
      <c r="K195" s="131">
        <v>168</v>
      </c>
      <c r="L195" s="131">
        <v>71</v>
      </c>
      <c r="M195" s="131">
        <v>122</v>
      </c>
      <c r="N195" s="131">
        <v>109</v>
      </c>
      <c r="O195" s="131">
        <v>0</v>
      </c>
      <c r="P195" s="131">
        <v>81</v>
      </c>
      <c r="Q195" s="131">
        <v>94</v>
      </c>
      <c r="R195" s="131">
        <v>217</v>
      </c>
      <c r="S195" s="131">
        <v>355</v>
      </c>
      <c r="T195" s="131">
        <v>49</v>
      </c>
      <c r="U195" s="131">
        <v>163</v>
      </c>
      <c r="V195" s="131">
        <v>625</v>
      </c>
      <c r="W195" s="131">
        <v>59</v>
      </c>
      <c r="X195" s="131">
        <v>9</v>
      </c>
      <c r="Y195" s="131">
        <v>4</v>
      </c>
      <c r="Z195" s="131">
        <v>125</v>
      </c>
      <c r="AA195" s="131">
        <v>11</v>
      </c>
      <c r="AB195" s="131">
        <v>55</v>
      </c>
      <c r="AC195" s="131">
        <v>78</v>
      </c>
      <c r="AD195" s="131">
        <v>151</v>
      </c>
      <c r="AE195" s="131">
        <v>32</v>
      </c>
      <c r="AF195" s="131">
        <v>45</v>
      </c>
      <c r="AG195" s="131">
        <v>189</v>
      </c>
      <c r="AH195" s="131">
        <v>2</v>
      </c>
      <c r="AI195" s="131">
        <v>87</v>
      </c>
      <c r="AJ195" s="131">
        <v>101</v>
      </c>
      <c r="AK195" s="131">
        <v>213</v>
      </c>
      <c r="AL195" s="131">
        <v>501</v>
      </c>
      <c r="AM195" s="131">
        <v>180</v>
      </c>
      <c r="AN195" s="131">
        <v>18</v>
      </c>
      <c r="AO195" s="131">
        <v>762</v>
      </c>
      <c r="AP195" s="131">
        <v>596</v>
      </c>
      <c r="AQ195" s="131">
        <v>0</v>
      </c>
      <c r="AR195" s="131">
        <v>0</v>
      </c>
      <c r="AS195" s="131">
        <v>66</v>
      </c>
      <c r="AT195" s="131">
        <v>100</v>
      </c>
      <c r="AU195" s="131">
        <v>199</v>
      </c>
    </row>
    <row r="196" spans="1:47">
      <c r="A196" s="130" t="s">
        <v>1382</v>
      </c>
      <c r="B196" s="131">
        <v>472</v>
      </c>
      <c r="C196" s="131">
        <v>191</v>
      </c>
      <c r="D196" s="131">
        <v>204</v>
      </c>
      <c r="E196" s="131">
        <v>268</v>
      </c>
      <c r="F196" s="131">
        <v>145</v>
      </c>
      <c r="G196" s="131">
        <v>198</v>
      </c>
      <c r="H196" s="131">
        <v>47</v>
      </c>
      <c r="I196" s="131">
        <v>82</v>
      </c>
      <c r="J196" s="131">
        <v>405</v>
      </c>
      <c r="K196" s="131">
        <v>67</v>
      </c>
      <c r="L196" s="131">
        <v>30</v>
      </c>
      <c r="M196" s="131">
        <v>33</v>
      </c>
      <c r="N196" s="131">
        <v>46</v>
      </c>
      <c r="O196" s="131">
        <v>0</v>
      </c>
      <c r="P196" s="131">
        <v>49</v>
      </c>
      <c r="Q196" s="131">
        <v>53</v>
      </c>
      <c r="R196" s="131">
        <v>131</v>
      </c>
      <c r="S196" s="131">
        <v>159</v>
      </c>
      <c r="T196" s="131">
        <v>16</v>
      </c>
      <c r="U196" s="131">
        <v>64</v>
      </c>
      <c r="V196" s="131">
        <v>277</v>
      </c>
      <c r="W196" s="131">
        <v>27</v>
      </c>
      <c r="X196" s="131">
        <v>4</v>
      </c>
      <c r="Y196" s="131">
        <v>5</v>
      </c>
      <c r="Z196" s="131">
        <v>62</v>
      </c>
      <c r="AA196" s="131">
        <v>7</v>
      </c>
      <c r="AB196" s="131">
        <v>30</v>
      </c>
      <c r="AC196" s="131">
        <v>22</v>
      </c>
      <c r="AD196" s="131">
        <v>61</v>
      </c>
      <c r="AE196" s="131">
        <v>22</v>
      </c>
      <c r="AF196" s="131">
        <v>13</v>
      </c>
      <c r="AG196" s="131">
        <v>102</v>
      </c>
      <c r="AH196" s="131">
        <v>3</v>
      </c>
      <c r="AI196" s="131">
        <v>61</v>
      </c>
      <c r="AJ196" s="131">
        <v>45</v>
      </c>
      <c r="AK196" s="131">
        <v>132</v>
      </c>
      <c r="AL196" s="131">
        <v>226</v>
      </c>
      <c r="AM196" s="131">
        <v>84</v>
      </c>
      <c r="AN196" s="131">
        <v>2</v>
      </c>
      <c r="AO196" s="131">
        <v>372</v>
      </c>
      <c r="AP196" s="131">
        <v>319</v>
      </c>
      <c r="AQ196" s="131">
        <v>0</v>
      </c>
      <c r="AR196" s="131">
        <v>0</v>
      </c>
      <c r="AS196" s="131">
        <v>28</v>
      </c>
      <c r="AT196" s="131">
        <v>25</v>
      </c>
      <c r="AU196" s="131">
        <v>100</v>
      </c>
    </row>
    <row r="197" spans="1:47">
      <c r="A197" s="130" t="s">
        <v>1391</v>
      </c>
      <c r="B197" s="131">
        <v>420</v>
      </c>
      <c r="C197" s="131">
        <v>209</v>
      </c>
      <c r="D197" s="131">
        <v>200</v>
      </c>
      <c r="E197" s="131">
        <v>220</v>
      </c>
      <c r="F197" s="131">
        <v>126</v>
      </c>
      <c r="G197" s="131">
        <v>165</v>
      </c>
      <c r="H197" s="131">
        <v>62</v>
      </c>
      <c r="I197" s="131">
        <v>67</v>
      </c>
      <c r="J197" s="131">
        <v>355</v>
      </c>
      <c r="K197" s="131">
        <v>65</v>
      </c>
      <c r="L197" s="131">
        <v>35</v>
      </c>
      <c r="M197" s="131">
        <v>34</v>
      </c>
      <c r="N197" s="131">
        <v>43</v>
      </c>
      <c r="O197" s="131">
        <v>0</v>
      </c>
      <c r="P197" s="131">
        <v>47</v>
      </c>
      <c r="Q197" s="131">
        <v>54</v>
      </c>
      <c r="R197" s="131">
        <v>104</v>
      </c>
      <c r="S197" s="131">
        <v>141</v>
      </c>
      <c r="T197" s="131">
        <v>16</v>
      </c>
      <c r="U197" s="131">
        <v>58</v>
      </c>
      <c r="V197" s="131">
        <v>248</v>
      </c>
      <c r="W197" s="131">
        <v>16</v>
      </c>
      <c r="X197" s="131">
        <v>3</v>
      </c>
      <c r="Y197" s="131">
        <v>3</v>
      </c>
      <c r="Z197" s="131">
        <v>54</v>
      </c>
      <c r="AA197" s="131">
        <v>6</v>
      </c>
      <c r="AB197" s="131">
        <v>24</v>
      </c>
      <c r="AC197" s="131">
        <v>25</v>
      </c>
      <c r="AD197" s="131">
        <v>85</v>
      </c>
      <c r="AE197" s="131">
        <v>17</v>
      </c>
      <c r="AF197" s="131">
        <v>14</v>
      </c>
      <c r="AG197" s="131">
        <v>77</v>
      </c>
      <c r="AH197" s="131">
        <v>7</v>
      </c>
      <c r="AI197" s="131">
        <v>51</v>
      </c>
      <c r="AJ197" s="131">
        <v>36</v>
      </c>
      <c r="AK197" s="131">
        <v>100</v>
      </c>
      <c r="AL197" s="131">
        <v>200</v>
      </c>
      <c r="AM197" s="131">
        <v>95</v>
      </c>
      <c r="AN197" s="131">
        <v>4</v>
      </c>
      <c r="AO197" s="131">
        <v>332</v>
      </c>
      <c r="AP197" s="131">
        <v>284</v>
      </c>
      <c r="AQ197" s="131">
        <v>0</v>
      </c>
      <c r="AR197" s="131">
        <v>0</v>
      </c>
      <c r="AS197" s="131">
        <v>21</v>
      </c>
      <c r="AT197" s="131">
        <v>27</v>
      </c>
      <c r="AU197" s="131">
        <v>88</v>
      </c>
    </row>
    <row r="198" spans="1:47">
      <c r="A198" s="130" t="s">
        <v>1381</v>
      </c>
      <c r="B198" s="131">
        <v>648</v>
      </c>
      <c r="C198" s="131">
        <v>326</v>
      </c>
      <c r="D198" s="131">
        <v>297</v>
      </c>
      <c r="E198" s="131">
        <v>351</v>
      </c>
      <c r="F198" s="131">
        <v>168</v>
      </c>
      <c r="G198" s="131">
        <v>277</v>
      </c>
      <c r="H198" s="131">
        <v>93</v>
      </c>
      <c r="I198" s="131">
        <v>110</v>
      </c>
      <c r="J198" s="131">
        <v>544</v>
      </c>
      <c r="K198" s="131">
        <v>104</v>
      </c>
      <c r="L198" s="131">
        <v>46</v>
      </c>
      <c r="M198" s="131">
        <v>53</v>
      </c>
      <c r="N198" s="131">
        <v>69</v>
      </c>
      <c r="O198" s="131">
        <v>0</v>
      </c>
      <c r="P198" s="131">
        <v>82</v>
      </c>
      <c r="Q198" s="131">
        <v>73</v>
      </c>
      <c r="R198" s="131">
        <v>149</v>
      </c>
      <c r="S198" s="131">
        <v>268</v>
      </c>
      <c r="T198" s="131">
        <v>30</v>
      </c>
      <c r="U198" s="131">
        <v>46</v>
      </c>
      <c r="V198" s="131">
        <v>384</v>
      </c>
      <c r="W198" s="131">
        <v>64</v>
      </c>
      <c r="X198" s="131">
        <v>3</v>
      </c>
      <c r="Y198" s="131">
        <v>5</v>
      </c>
      <c r="Z198" s="131">
        <v>89</v>
      </c>
      <c r="AA198" s="131">
        <v>8</v>
      </c>
      <c r="AB198" s="131">
        <v>36</v>
      </c>
      <c r="AC198" s="131">
        <v>49</v>
      </c>
      <c r="AD198" s="131">
        <v>74</v>
      </c>
      <c r="AE198" s="131">
        <v>20</v>
      </c>
      <c r="AF198" s="131">
        <v>32</v>
      </c>
      <c r="AG198" s="131">
        <v>116</v>
      </c>
      <c r="AH198" s="131">
        <v>10</v>
      </c>
      <c r="AI198" s="131">
        <v>73</v>
      </c>
      <c r="AJ198" s="131">
        <v>64</v>
      </c>
      <c r="AK198" s="131">
        <v>143</v>
      </c>
      <c r="AL198" s="131">
        <v>350</v>
      </c>
      <c r="AM198" s="131">
        <v>105</v>
      </c>
      <c r="AN198" s="131">
        <v>13</v>
      </c>
      <c r="AO198" s="131">
        <v>510</v>
      </c>
      <c r="AP198" s="131">
        <v>428</v>
      </c>
      <c r="AQ198" s="131">
        <v>0</v>
      </c>
      <c r="AR198" s="131">
        <v>1</v>
      </c>
      <c r="AS198" s="131">
        <v>41</v>
      </c>
      <c r="AT198" s="131">
        <v>40</v>
      </c>
      <c r="AU198" s="131">
        <v>138</v>
      </c>
    </row>
    <row r="199" spans="1:47">
      <c r="A199" s="130" t="s">
        <v>1304</v>
      </c>
      <c r="B199" s="131">
        <v>779</v>
      </c>
      <c r="C199" s="131">
        <v>396</v>
      </c>
      <c r="D199" s="131">
        <v>402</v>
      </c>
      <c r="E199" s="131">
        <v>377</v>
      </c>
      <c r="F199" s="131">
        <v>216</v>
      </c>
      <c r="G199" s="131">
        <v>318</v>
      </c>
      <c r="H199" s="131">
        <v>107</v>
      </c>
      <c r="I199" s="131">
        <v>138</v>
      </c>
      <c r="J199" s="131">
        <v>674</v>
      </c>
      <c r="K199" s="131">
        <v>105</v>
      </c>
      <c r="L199" s="131">
        <v>48</v>
      </c>
      <c r="M199" s="131">
        <v>88</v>
      </c>
      <c r="N199" s="131">
        <v>64</v>
      </c>
      <c r="O199" s="131">
        <v>0</v>
      </c>
      <c r="P199" s="131">
        <v>98</v>
      </c>
      <c r="Q199" s="131">
        <v>95</v>
      </c>
      <c r="R199" s="131">
        <v>172</v>
      </c>
      <c r="S199" s="131">
        <v>301</v>
      </c>
      <c r="T199" s="131">
        <v>45</v>
      </c>
      <c r="U199" s="131">
        <v>68</v>
      </c>
      <c r="V199" s="131">
        <v>471</v>
      </c>
      <c r="W199" s="131">
        <v>59</v>
      </c>
      <c r="X199" s="131">
        <v>5</v>
      </c>
      <c r="Y199" s="131">
        <v>10</v>
      </c>
      <c r="Z199" s="131">
        <v>89</v>
      </c>
      <c r="AA199" s="131">
        <v>17</v>
      </c>
      <c r="AB199" s="131">
        <v>35</v>
      </c>
      <c r="AC199" s="131">
        <v>56</v>
      </c>
      <c r="AD199" s="131">
        <v>101</v>
      </c>
      <c r="AE199" s="131">
        <v>25</v>
      </c>
      <c r="AF199" s="131">
        <v>25</v>
      </c>
      <c r="AG199" s="131">
        <v>151</v>
      </c>
      <c r="AH199" s="131">
        <v>20</v>
      </c>
      <c r="AI199" s="131">
        <v>101</v>
      </c>
      <c r="AJ199" s="131">
        <v>73</v>
      </c>
      <c r="AK199" s="131">
        <v>122</v>
      </c>
      <c r="AL199" s="131">
        <v>539</v>
      </c>
      <c r="AM199" s="131">
        <v>79</v>
      </c>
      <c r="AN199" s="131">
        <v>12</v>
      </c>
      <c r="AO199" s="131">
        <v>624</v>
      </c>
      <c r="AP199" s="131">
        <v>506</v>
      </c>
      <c r="AQ199" s="131">
        <v>0</v>
      </c>
      <c r="AR199" s="131">
        <v>0</v>
      </c>
      <c r="AS199" s="131">
        <v>48</v>
      </c>
      <c r="AT199" s="131">
        <v>70</v>
      </c>
      <c r="AU199" s="131">
        <v>155</v>
      </c>
    </row>
    <row r="200" spans="1:47">
      <c r="A200" s="130" t="s">
        <v>1384</v>
      </c>
      <c r="B200" s="131">
        <v>546</v>
      </c>
      <c r="C200" s="131">
        <v>274</v>
      </c>
      <c r="D200" s="131">
        <v>262</v>
      </c>
      <c r="E200" s="131">
        <v>284</v>
      </c>
      <c r="F200" s="131">
        <v>138</v>
      </c>
      <c r="G200" s="131">
        <v>247</v>
      </c>
      <c r="H200" s="131">
        <v>68</v>
      </c>
      <c r="I200" s="131">
        <v>93</v>
      </c>
      <c r="J200" s="131">
        <v>471</v>
      </c>
      <c r="K200" s="131">
        <v>75</v>
      </c>
      <c r="L200" s="131">
        <v>35</v>
      </c>
      <c r="M200" s="131">
        <v>46</v>
      </c>
      <c r="N200" s="131">
        <v>59</v>
      </c>
      <c r="O200" s="131">
        <v>0</v>
      </c>
      <c r="P200" s="131">
        <v>82</v>
      </c>
      <c r="Q200" s="131">
        <v>62</v>
      </c>
      <c r="R200" s="131">
        <v>140</v>
      </c>
      <c r="S200" s="131">
        <v>200</v>
      </c>
      <c r="T200" s="131">
        <v>15</v>
      </c>
      <c r="U200" s="131">
        <v>47</v>
      </c>
      <c r="V200" s="131">
        <v>290</v>
      </c>
      <c r="W200" s="131">
        <v>48</v>
      </c>
      <c r="X200" s="131">
        <v>4</v>
      </c>
      <c r="Y200" s="131">
        <v>5</v>
      </c>
      <c r="Z200" s="131">
        <v>67</v>
      </c>
      <c r="AA200" s="131">
        <v>15</v>
      </c>
      <c r="AB200" s="131">
        <v>43</v>
      </c>
      <c r="AC200" s="131">
        <v>30</v>
      </c>
      <c r="AD200" s="131">
        <v>55</v>
      </c>
      <c r="AE200" s="131">
        <v>18</v>
      </c>
      <c r="AF200" s="131">
        <v>20</v>
      </c>
      <c r="AG200" s="131">
        <v>105</v>
      </c>
      <c r="AH200" s="131">
        <v>19</v>
      </c>
      <c r="AI200" s="131">
        <v>69</v>
      </c>
      <c r="AJ200" s="131">
        <v>45</v>
      </c>
      <c r="AK200" s="131">
        <v>150</v>
      </c>
      <c r="AL200" s="131">
        <v>304</v>
      </c>
      <c r="AM200" s="131">
        <v>72</v>
      </c>
      <c r="AN200" s="131">
        <v>2</v>
      </c>
      <c r="AO200" s="131">
        <v>439</v>
      </c>
      <c r="AP200" s="131">
        <v>369</v>
      </c>
      <c r="AQ200" s="131">
        <v>0</v>
      </c>
      <c r="AR200" s="131">
        <v>1</v>
      </c>
      <c r="AS200" s="131">
        <v>32</v>
      </c>
      <c r="AT200" s="131">
        <v>37</v>
      </c>
      <c r="AU200" s="131">
        <v>107</v>
      </c>
    </row>
    <row r="201" spans="1:47">
      <c r="A201" s="130" t="s">
        <v>1388</v>
      </c>
      <c r="B201" s="131">
        <v>741</v>
      </c>
      <c r="C201" s="131">
        <v>400</v>
      </c>
      <c r="D201" s="131">
        <v>348</v>
      </c>
      <c r="E201" s="131">
        <v>393</v>
      </c>
      <c r="F201" s="131">
        <v>200</v>
      </c>
      <c r="G201" s="131">
        <v>334</v>
      </c>
      <c r="H201" s="131">
        <v>94</v>
      </c>
      <c r="I201" s="131">
        <v>113</v>
      </c>
      <c r="J201" s="131">
        <v>627</v>
      </c>
      <c r="K201" s="131">
        <v>114</v>
      </c>
      <c r="L201" s="131">
        <v>53</v>
      </c>
      <c r="M201" s="131">
        <v>108</v>
      </c>
      <c r="N201" s="131">
        <v>72</v>
      </c>
      <c r="O201" s="131">
        <v>0</v>
      </c>
      <c r="P201" s="131">
        <v>51</v>
      </c>
      <c r="Q201" s="131">
        <v>78</v>
      </c>
      <c r="R201" s="131">
        <v>175</v>
      </c>
      <c r="S201" s="131">
        <v>317</v>
      </c>
      <c r="T201" s="131">
        <v>47</v>
      </c>
      <c r="U201" s="131">
        <v>73</v>
      </c>
      <c r="V201" s="131">
        <v>484</v>
      </c>
      <c r="W201" s="131">
        <v>59</v>
      </c>
      <c r="X201" s="131">
        <v>3</v>
      </c>
      <c r="Y201" s="131">
        <v>4</v>
      </c>
      <c r="Z201" s="131">
        <v>92</v>
      </c>
      <c r="AA201" s="131">
        <v>9</v>
      </c>
      <c r="AB201" s="131">
        <v>42</v>
      </c>
      <c r="AC201" s="131">
        <v>57</v>
      </c>
      <c r="AD201" s="131">
        <v>99</v>
      </c>
      <c r="AE201" s="131">
        <v>29</v>
      </c>
      <c r="AF201" s="131">
        <v>34</v>
      </c>
      <c r="AG201" s="131">
        <v>160</v>
      </c>
      <c r="AH201" s="131">
        <v>16</v>
      </c>
      <c r="AI201" s="131">
        <v>66</v>
      </c>
      <c r="AJ201" s="131">
        <v>66</v>
      </c>
      <c r="AK201" s="131">
        <v>98</v>
      </c>
      <c r="AL201" s="131">
        <v>561</v>
      </c>
      <c r="AM201" s="131">
        <v>49</v>
      </c>
      <c r="AN201" s="131">
        <v>8</v>
      </c>
      <c r="AO201" s="131">
        <v>602</v>
      </c>
      <c r="AP201" s="131">
        <v>447</v>
      </c>
      <c r="AQ201" s="131">
        <v>0</v>
      </c>
      <c r="AR201" s="131">
        <v>0</v>
      </c>
      <c r="AS201" s="131">
        <v>60</v>
      </c>
      <c r="AT201" s="131">
        <v>95</v>
      </c>
      <c r="AU201" s="131">
        <v>139</v>
      </c>
    </row>
    <row r="202" spans="1:47">
      <c r="A202" s="130" t="s">
        <v>1385</v>
      </c>
      <c r="B202" s="131">
        <v>601</v>
      </c>
      <c r="C202" s="131">
        <v>321</v>
      </c>
      <c r="D202" s="131">
        <v>288</v>
      </c>
      <c r="E202" s="131">
        <v>313</v>
      </c>
      <c r="F202" s="131">
        <v>186</v>
      </c>
      <c r="G202" s="131">
        <v>253</v>
      </c>
      <c r="H202" s="131">
        <v>76</v>
      </c>
      <c r="I202" s="131">
        <v>86</v>
      </c>
      <c r="J202" s="131">
        <v>507</v>
      </c>
      <c r="K202" s="131">
        <v>94</v>
      </c>
      <c r="L202" s="131">
        <v>37</v>
      </c>
      <c r="M202" s="131">
        <v>76</v>
      </c>
      <c r="N202" s="131">
        <v>74</v>
      </c>
      <c r="O202" s="131">
        <v>0</v>
      </c>
      <c r="P202" s="131">
        <v>69</v>
      </c>
      <c r="Q202" s="131">
        <v>70</v>
      </c>
      <c r="R202" s="131">
        <v>137</v>
      </c>
      <c r="S202" s="131">
        <v>236</v>
      </c>
      <c r="T202" s="131">
        <v>30</v>
      </c>
      <c r="U202" s="131">
        <v>59</v>
      </c>
      <c r="V202" s="131">
        <v>357</v>
      </c>
      <c r="W202" s="131">
        <v>71</v>
      </c>
      <c r="X202" s="131">
        <v>8</v>
      </c>
      <c r="Y202" s="131">
        <v>6</v>
      </c>
      <c r="Z202" s="131">
        <v>80</v>
      </c>
      <c r="AA202" s="131">
        <v>7</v>
      </c>
      <c r="AB202" s="131">
        <v>35</v>
      </c>
      <c r="AC202" s="131">
        <v>23</v>
      </c>
      <c r="AD202" s="131">
        <v>49</v>
      </c>
      <c r="AE202" s="131">
        <v>24</v>
      </c>
      <c r="AF202" s="131">
        <v>32</v>
      </c>
      <c r="AG202" s="131">
        <v>124</v>
      </c>
      <c r="AH202" s="131">
        <v>11</v>
      </c>
      <c r="AI202" s="131">
        <v>67</v>
      </c>
      <c r="AJ202" s="131">
        <v>57</v>
      </c>
      <c r="AK202" s="131">
        <v>154</v>
      </c>
      <c r="AL202" s="131">
        <v>293</v>
      </c>
      <c r="AM202" s="131">
        <v>118</v>
      </c>
      <c r="AN202" s="131">
        <v>7</v>
      </c>
      <c r="AO202" s="131">
        <v>478</v>
      </c>
      <c r="AP202" s="131">
        <v>374</v>
      </c>
      <c r="AQ202" s="131">
        <v>0</v>
      </c>
      <c r="AR202" s="131">
        <v>0</v>
      </c>
      <c r="AS202" s="131">
        <v>43</v>
      </c>
      <c r="AT202" s="131">
        <v>61</v>
      </c>
      <c r="AU202" s="131">
        <v>123</v>
      </c>
    </row>
    <row r="203" spans="1:47">
      <c r="A203" s="130" t="s">
        <v>1397</v>
      </c>
      <c r="B203" s="131">
        <v>793</v>
      </c>
      <c r="C203" s="131">
        <v>401</v>
      </c>
      <c r="D203" s="131">
        <v>384</v>
      </c>
      <c r="E203" s="131">
        <v>409</v>
      </c>
      <c r="F203" s="131">
        <v>214</v>
      </c>
      <c r="G203" s="131">
        <v>331</v>
      </c>
      <c r="H203" s="131">
        <v>120</v>
      </c>
      <c r="I203" s="131">
        <v>128</v>
      </c>
      <c r="J203" s="131">
        <v>658</v>
      </c>
      <c r="K203" s="131">
        <v>135</v>
      </c>
      <c r="L203" s="131">
        <v>62</v>
      </c>
      <c r="M203" s="131">
        <v>85</v>
      </c>
      <c r="N203" s="131">
        <v>63</v>
      </c>
      <c r="O203" s="131">
        <v>0</v>
      </c>
      <c r="P203" s="131">
        <v>84</v>
      </c>
      <c r="Q203" s="131">
        <v>76</v>
      </c>
      <c r="R203" s="131">
        <v>174</v>
      </c>
      <c r="S203" s="131">
        <v>325</v>
      </c>
      <c r="T203" s="131">
        <v>53</v>
      </c>
      <c r="U203" s="131">
        <v>78</v>
      </c>
      <c r="V203" s="131">
        <v>509</v>
      </c>
      <c r="W203" s="131">
        <v>60</v>
      </c>
      <c r="X203" s="131">
        <v>6</v>
      </c>
      <c r="Y203" s="131">
        <v>7</v>
      </c>
      <c r="Z203" s="131">
        <v>93</v>
      </c>
      <c r="AA203" s="131">
        <v>15</v>
      </c>
      <c r="AB203" s="131">
        <v>43</v>
      </c>
      <c r="AC203" s="131">
        <v>47</v>
      </c>
      <c r="AD203" s="131">
        <v>120</v>
      </c>
      <c r="AE203" s="131">
        <v>35</v>
      </c>
      <c r="AF203" s="131">
        <v>31</v>
      </c>
      <c r="AG203" s="131">
        <v>149</v>
      </c>
      <c r="AH203" s="131">
        <v>17</v>
      </c>
      <c r="AI203" s="131">
        <v>81</v>
      </c>
      <c r="AJ203" s="131">
        <v>76</v>
      </c>
      <c r="AK203" s="131">
        <v>130</v>
      </c>
      <c r="AL203" s="131">
        <v>574</v>
      </c>
      <c r="AM203" s="131">
        <v>48</v>
      </c>
      <c r="AN203" s="131">
        <v>10</v>
      </c>
      <c r="AO203" s="131">
        <v>625</v>
      </c>
      <c r="AP203" s="131">
        <v>507</v>
      </c>
      <c r="AQ203" s="131">
        <v>0</v>
      </c>
      <c r="AR203" s="131">
        <v>0</v>
      </c>
      <c r="AS203" s="131">
        <v>53</v>
      </c>
      <c r="AT203" s="131">
        <v>65</v>
      </c>
      <c r="AU203" s="131">
        <v>168</v>
      </c>
    </row>
    <row r="204" spans="1:47">
      <c r="A204" s="130" t="s">
        <v>1394</v>
      </c>
      <c r="B204" s="131">
        <v>719</v>
      </c>
      <c r="C204" s="131">
        <v>404</v>
      </c>
      <c r="D204" s="131">
        <v>353</v>
      </c>
      <c r="E204" s="131">
        <v>366</v>
      </c>
      <c r="F204" s="131">
        <v>183</v>
      </c>
      <c r="G204" s="131">
        <v>325</v>
      </c>
      <c r="H204" s="131">
        <v>92</v>
      </c>
      <c r="I204" s="131">
        <v>119</v>
      </c>
      <c r="J204" s="131">
        <v>578</v>
      </c>
      <c r="K204" s="131">
        <v>141</v>
      </c>
      <c r="L204" s="131">
        <v>58</v>
      </c>
      <c r="M204" s="131">
        <v>119</v>
      </c>
      <c r="N204" s="131">
        <v>59</v>
      </c>
      <c r="O204" s="131">
        <v>0</v>
      </c>
      <c r="P204" s="131">
        <v>57</v>
      </c>
      <c r="Q204" s="131">
        <v>69</v>
      </c>
      <c r="R204" s="131">
        <v>149</v>
      </c>
      <c r="S204" s="131">
        <v>326</v>
      </c>
      <c r="T204" s="131">
        <v>42</v>
      </c>
      <c r="U204" s="131">
        <v>76</v>
      </c>
      <c r="V204" s="131">
        <v>497</v>
      </c>
      <c r="W204" s="131">
        <v>79</v>
      </c>
      <c r="X204" s="131">
        <v>5</v>
      </c>
      <c r="Y204" s="131">
        <v>0</v>
      </c>
      <c r="Z204" s="131">
        <v>75</v>
      </c>
      <c r="AA204" s="131">
        <v>11</v>
      </c>
      <c r="AB204" s="131">
        <v>38</v>
      </c>
      <c r="AC204" s="131">
        <v>44</v>
      </c>
      <c r="AD204" s="131">
        <v>101</v>
      </c>
      <c r="AE204" s="131">
        <v>31</v>
      </c>
      <c r="AF204" s="131">
        <v>25</v>
      </c>
      <c r="AG204" s="131">
        <v>160</v>
      </c>
      <c r="AH204" s="131">
        <v>12</v>
      </c>
      <c r="AI204" s="131">
        <v>57</v>
      </c>
      <c r="AJ204" s="131">
        <v>75</v>
      </c>
      <c r="AK204" s="131">
        <v>131</v>
      </c>
      <c r="AL204" s="131">
        <v>387</v>
      </c>
      <c r="AM204" s="131">
        <v>151</v>
      </c>
      <c r="AN204" s="131">
        <v>25</v>
      </c>
      <c r="AO204" s="131">
        <v>601</v>
      </c>
      <c r="AP204" s="131">
        <v>463</v>
      </c>
      <c r="AQ204" s="131">
        <v>0</v>
      </c>
      <c r="AR204" s="131">
        <v>0</v>
      </c>
      <c r="AS204" s="131">
        <v>44</v>
      </c>
      <c r="AT204" s="131">
        <v>94</v>
      </c>
      <c r="AU204" s="131">
        <v>118</v>
      </c>
    </row>
    <row r="205" spans="1:47">
      <c r="A205" s="130" t="s">
        <v>1416</v>
      </c>
      <c r="B205" s="131">
        <v>2490</v>
      </c>
      <c r="C205" s="131">
        <v>1511</v>
      </c>
      <c r="D205" s="131">
        <v>1305</v>
      </c>
      <c r="E205" s="131">
        <v>1185</v>
      </c>
      <c r="F205" s="131">
        <v>847</v>
      </c>
      <c r="G205" s="131">
        <v>1091</v>
      </c>
      <c r="H205" s="131">
        <v>261</v>
      </c>
      <c r="I205" s="131">
        <v>291</v>
      </c>
      <c r="J205" s="131">
        <v>2089</v>
      </c>
      <c r="K205" s="131">
        <v>401</v>
      </c>
      <c r="L205" s="131">
        <v>152</v>
      </c>
      <c r="M205" s="131">
        <v>575</v>
      </c>
      <c r="N205" s="131">
        <v>255</v>
      </c>
      <c r="O205" s="131">
        <v>876</v>
      </c>
      <c r="P205" s="131">
        <v>274</v>
      </c>
      <c r="Q205" s="131">
        <v>212</v>
      </c>
      <c r="R205" s="131">
        <v>544</v>
      </c>
      <c r="S205" s="131">
        <v>948</v>
      </c>
      <c r="T205" s="131">
        <v>160</v>
      </c>
      <c r="U205" s="131">
        <v>351</v>
      </c>
      <c r="V205" s="131">
        <v>1630</v>
      </c>
      <c r="W205" s="131">
        <v>102</v>
      </c>
      <c r="X205" s="131">
        <v>9</v>
      </c>
      <c r="Y205" s="131">
        <v>17</v>
      </c>
      <c r="Z205" s="131">
        <v>352</v>
      </c>
      <c r="AA205" s="131">
        <v>36</v>
      </c>
      <c r="AB205" s="131">
        <v>198</v>
      </c>
      <c r="AC205" s="131">
        <v>197</v>
      </c>
      <c r="AD205" s="131">
        <v>217</v>
      </c>
      <c r="AE205" s="131">
        <v>72</v>
      </c>
      <c r="AF205" s="131">
        <v>90</v>
      </c>
      <c r="AG205" s="131">
        <v>622</v>
      </c>
      <c r="AH205" s="131">
        <v>28</v>
      </c>
      <c r="AI205" s="131">
        <v>275</v>
      </c>
      <c r="AJ205" s="131">
        <v>255</v>
      </c>
      <c r="AK205" s="131">
        <v>392</v>
      </c>
      <c r="AL205" s="131">
        <v>1339</v>
      </c>
      <c r="AM205" s="131">
        <v>550</v>
      </c>
      <c r="AN205" s="131">
        <v>85</v>
      </c>
      <c r="AO205" s="131">
        <v>1838</v>
      </c>
      <c r="AP205" s="131">
        <v>1229</v>
      </c>
      <c r="AQ205" s="131">
        <v>0</v>
      </c>
      <c r="AR205" s="131">
        <v>3</v>
      </c>
      <c r="AS205" s="131">
        <v>139</v>
      </c>
      <c r="AT205" s="131">
        <v>467</v>
      </c>
      <c r="AU205" s="131">
        <v>652</v>
      </c>
    </row>
    <row r="206" spans="1:47">
      <c r="A206" s="130" t="s">
        <v>1383</v>
      </c>
      <c r="B206" s="131">
        <v>1169</v>
      </c>
      <c r="C206" s="131">
        <v>716</v>
      </c>
      <c r="D206" s="131">
        <v>615</v>
      </c>
      <c r="E206" s="131">
        <v>554</v>
      </c>
      <c r="F206" s="131">
        <v>340</v>
      </c>
      <c r="G206" s="131">
        <v>528</v>
      </c>
      <c r="H206" s="131">
        <v>138</v>
      </c>
      <c r="I206" s="131">
        <v>163</v>
      </c>
      <c r="J206" s="131">
        <v>960</v>
      </c>
      <c r="K206" s="131">
        <v>209</v>
      </c>
      <c r="L206" s="131">
        <v>83</v>
      </c>
      <c r="M206" s="131">
        <v>265</v>
      </c>
      <c r="N206" s="131">
        <v>114</v>
      </c>
      <c r="O206" s="131">
        <v>506</v>
      </c>
      <c r="P206" s="131">
        <v>72</v>
      </c>
      <c r="Q206" s="131">
        <v>71</v>
      </c>
      <c r="R206" s="131">
        <v>274</v>
      </c>
      <c r="S206" s="131">
        <v>485</v>
      </c>
      <c r="T206" s="131">
        <v>67</v>
      </c>
      <c r="U206" s="131">
        <v>200</v>
      </c>
      <c r="V206" s="131">
        <v>837</v>
      </c>
      <c r="W206" s="131">
        <v>72</v>
      </c>
      <c r="X206" s="131">
        <v>4</v>
      </c>
      <c r="Y206" s="131">
        <v>4</v>
      </c>
      <c r="Z206" s="131">
        <v>183</v>
      </c>
      <c r="AA206" s="131">
        <v>13</v>
      </c>
      <c r="AB206" s="131">
        <v>91</v>
      </c>
      <c r="AC206" s="131">
        <v>76</v>
      </c>
      <c r="AD206" s="131">
        <v>155</v>
      </c>
      <c r="AE206" s="131">
        <v>38</v>
      </c>
      <c r="AF206" s="131">
        <v>37</v>
      </c>
      <c r="AG206" s="131">
        <v>250</v>
      </c>
      <c r="AH206" s="131">
        <v>4</v>
      </c>
      <c r="AI206" s="131">
        <v>88</v>
      </c>
      <c r="AJ206" s="131">
        <v>146</v>
      </c>
      <c r="AK206" s="131">
        <v>208</v>
      </c>
      <c r="AL206" s="131">
        <v>492</v>
      </c>
      <c r="AM206" s="131">
        <v>381</v>
      </c>
      <c r="AN206" s="131">
        <v>54</v>
      </c>
      <c r="AO206" s="131">
        <v>918</v>
      </c>
      <c r="AP206" s="131">
        <v>623</v>
      </c>
      <c r="AQ206" s="131">
        <v>0</v>
      </c>
      <c r="AR206" s="131">
        <v>0</v>
      </c>
      <c r="AS206" s="131">
        <v>79</v>
      </c>
      <c r="AT206" s="131">
        <v>216</v>
      </c>
      <c r="AU206" s="131">
        <v>251</v>
      </c>
    </row>
    <row r="207" spans="1:47">
      <c r="A207" s="130" t="s">
        <v>1392</v>
      </c>
      <c r="B207" s="131">
        <v>1596</v>
      </c>
      <c r="C207" s="131">
        <v>925</v>
      </c>
      <c r="D207" s="131">
        <v>876</v>
      </c>
      <c r="E207" s="131">
        <v>720</v>
      </c>
      <c r="F207" s="131">
        <v>495</v>
      </c>
      <c r="G207" s="131">
        <v>743</v>
      </c>
      <c r="H207" s="131">
        <v>172</v>
      </c>
      <c r="I207" s="131">
        <v>186</v>
      </c>
      <c r="J207" s="131">
        <v>1278</v>
      </c>
      <c r="K207" s="131">
        <v>318</v>
      </c>
      <c r="L207" s="131">
        <v>153</v>
      </c>
      <c r="M207" s="131">
        <v>299</v>
      </c>
      <c r="N207" s="131">
        <v>138</v>
      </c>
      <c r="O207" s="131">
        <v>518</v>
      </c>
      <c r="P207" s="131">
        <v>150</v>
      </c>
      <c r="Q207" s="131">
        <v>129</v>
      </c>
      <c r="R207" s="131">
        <v>341</v>
      </c>
      <c r="S207" s="131">
        <v>550</v>
      </c>
      <c r="T207" s="131">
        <v>86</v>
      </c>
      <c r="U207" s="131">
        <v>338</v>
      </c>
      <c r="V207" s="131">
        <v>1085</v>
      </c>
      <c r="W207" s="131">
        <v>62</v>
      </c>
      <c r="X207" s="131">
        <v>9</v>
      </c>
      <c r="Y207" s="131">
        <v>12</v>
      </c>
      <c r="Z207" s="131">
        <v>183</v>
      </c>
      <c r="AA207" s="131">
        <v>14</v>
      </c>
      <c r="AB207" s="131">
        <v>116</v>
      </c>
      <c r="AC207" s="131">
        <v>99</v>
      </c>
      <c r="AD207" s="131">
        <v>378</v>
      </c>
      <c r="AE207" s="131">
        <v>56</v>
      </c>
      <c r="AF207" s="131">
        <v>64</v>
      </c>
      <c r="AG207" s="131">
        <v>289</v>
      </c>
      <c r="AH207" s="131">
        <v>8</v>
      </c>
      <c r="AI207" s="131">
        <v>143</v>
      </c>
      <c r="AJ207" s="131">
        <v>138</v>
      </c>
      <c r="AK207" s="131">
        <v>291</v>
      </c>
      <c r="AL207" s="131">
        <v>684</v>
      </c>
      <c r="AM207" s="131">
        <v>504</v>
      </c>
      <c r="AN207" s="131">
        <v>39</v>
      </c>
      <c r="AO207" s="131">
        <v>1253</v>
      </c>
      <c r="AP207" s="131">
        <v>918</v>
      </c>
      <c r="AQ207" s="131">
        <v>0</v>
      </c>
      <c r="AR207" s="131">
        <v>0</v>
      </c>
      <c r="AS207" s="131">
        <v>90</v>
      </c>
      <c r="AT207" s="131">
        <v>245</v>
      </c>
      <c r="AU207" s="131">
        <v>343</v>
      </c>
    </row>
    <row r="208" spans="1:47">
      <c r="A208" s="130" t="s">
        <v>1378</v>
      </c>
      <c r="B208" s="131">
        <v>2379</v>
      </c>
      <c r="C208" s="131">
        <v>1124</v>
      </c>
      <c r="D208" s="131">
        <v>1128</v>
      </c>
      <c r="E208" s="131">
        <v>1251</v>
      </c>
      <c r="F208" s="131">
        <v>707</v>
      </c>
      <c r="G208" s="131">
        <v>1052</v>
      </c>
      <c r="H208" s="131">
        <v>296</v>
      </c>
      <c r="I208" s="131">
        <v>324</v>
      </c>
      <c r="J208" s="131">
        <v>2101</v>
      </c>
      <c r="K208" s="131">
        <v>278</v>
      </c>
      <c r="L208" s="131">
        <v>97</v>
      </c>
      <c r="M208" s="131">
        <v>233</v>
      </c>
      <c r="N208" s="131">
        <v>206</v>
      </c>
      <c r="O208" s="131">
        <v>110</v>
      </c>
      <c r="P208" s="131">
        <v>267</v>
      </c>
      <c r="Q208" s="131">
        <v>291</v>
      </c>
      <c r="R208" s="131">
        <v>633</v>
      </c>
      <c r="S208" s="131">
        <v>884</v>
      </c>
      <c r="T208" s="131">
        <v>86</v>
      </c>
      <c r="U208" s="131">
        <v>215</v>
      </c>
      <c r="V208" s="131">
        <v>1357</v>
      </c>
      <c r="W208" s="131">
        <v>104</v>
      </c>
      <c r="X208" s="131">
        <v>12</v>
      </c>
      <c r="Y208" s="131">
        <v>29</v>
      </c>
      <c r="Z208" s="131">
        <v>315</v>
      </c>
      <c r="AA208" s="131">
        <v>30</v>
      </c>
      <c r="AB208" s="131">
        <v>192</v>
      </c>
      <c r="AC208" s="131">
        <v>144</v>
      </c>
      <c r="AD208" s="131">
        <v>361</v>
      </c>
      <c r="AE208" s="131">
        <v>107</v>
      </c>
      <c r="AF208" s="131">
        <v>52</v>
      </c>
      <c r="AG208" s="131">
        <v>469</v>
      </c>
      <c r="AH208" s="131">
        <v>31</v>
      </c>
      <c r="AI208" s="131">
        <v>268</v>
      </c>
      <c r="AJ208" s="131">
        <v>252</v>
      </c>
      <c r="AK208" s="131">
        <v>540</v>
      </c>
      <c r="AL208" s="131">
        <v>880</v>
      </c>
      <c r="AM208" s="131">
        <v>822</v>
      </c>
      <c r="AN208" s="131">
        <v>56</v>
      </c>
      <c r="AO208" s="131">
        <v>1917</v>
      </c>
      <c r="AP208" s="131">
        <v>1622</v>
      </c>
      <c r="AQ208" s="131">
        <v>0</v>
      </c>
      <c r="AR208" s="131">
        <v>0</v>
      </c>
      <c r="AS208" s="131">
        <v>111</v>
      </c>
      <c r="AT208" s="131">
        <v>184</v>
      </c>
      <c r="AU208" s="131">
        <v>462</v>
      </c>
    </row>
    <row r="209" spans="1:47">
      <c r="A209" s="130" t="s">
        <v>1401</v>
      </c>
      <c r="B209" s="131">
        <v>2276</v>
      </c>
      <c r="C209" s="131">
        <v>1214</v>
      </c>
      <c r="D209" s="131">
        <v>1077</v>
      </c>
      <c r="E209" s="131">
        <v>1199</v>
      </c>
      <c r="F209" s="131">
        <v>643</v>
      </c>
      <c r="G209" s="131">
        <v>1018</v>
      </c>
      <c r="H209" s="131">
        <v>258</v>
      </c>
      <c r="I209" s="131">
        <v>357</v>
      </c>
      <c r="J209" s="131">
        <v>1886</v>
      </c>
      <c r="K209" s="131">
        <v>390</v>
      </c>
      <c r="L209" s="131">
        <v>171</v>
      </c>
      <c r="M209" s="131">
        <v>207</v>
      </c>
      <c r="N209" s="131">
        <v>179</v>
      </c>
      <c r="O209" s="131">
        <v>0</v>
      </c>
      <c r="P209" s="131">
        <v>591</v>
      </c>
      <c r="Q209" s="131">
        <v>396</v>
      </c>
      <c r="R209" s="131">
        <v>508</v>
      </c>
      <c r="S209" s="131">
        <v>582</v>
      </c>
      <c r="T209" s="131">
        <v>72</v>
      </c>
      <c r="U209" s="131">
        <v>124</v>
      </c>
      <c r="V209" s="131">
        <v>939</v>
      </c>
      <c r="W209" s="131">
        <v>74</v>
      </c>
      <c r="X209" s="131">
        <v>21</v>
      </c>
      <c r="Y209" s="131">
        <v>57</v>
      </c>
      <c r="Z209" s="131">
        <v>334</v>
      </c>
      <c r="AA209" s="131">
        <v>83</v>
      </c>
      <c r="AB209" s="131">
        <v>121</v>
      </c>
      <c r="AC209" s="131">
        <v>168</v>
      </c>
      <c r="AD209" s="131">
        <v>154</v>
      </c>
      <c r="AE209" s="131">
        <v>79</v>
      </c>
      <c r="AF209" s="131">
        <v>85</v>
      </c>
      <c r="AG209" s="131">
        <v>476</v>
      </c>
      <c r="AH209" s="131">
        <v>49</v>
      </c>
      <c r="AI209" s="131">
        <v>380</v>
      </c>
      <c r="AJ209" s="131">
        <v>171</v>
      </c>
      <c r="AK209" s="131">
        <v>540</v>
      </c>
      <c r="AL209" s="131">
        <v>1308</v>
      </c>
      <c r="AM209" s="131">
        <v>331</v>
      </c>
      <c r="AN209" s="131">
        <v>16</v>
      </c>
      <c r="AO209" s="131">
        <v>1704</v>
      </c>
      <c r="AP209" s="131">
        <v>1420</v>
      </c>
      <c r="AQ209" s="131">
        <v>2</v>
      </c>
      <c r="AR209" s="131">
        <v>0</v>
      </c>
      <c r="AS209" s="131">
        <v>104</v>
      </c>
      <c r="AT209" s="131">
        <v>178</v>
      </c>
      <c r="AU209" s="131">
        <v>572</v>
      </c>
    </row>
    <row r="210" spans="1:47">
      <c r="A210" s="130" t="s">
        <v>1345</v>
      </c>
      <c r="B210" s="131">
        <v>3147</v>
      </c>
      <c r="C210" s="131">
        <v>1711</v>
      </c>
      <c r="D210" s="131">
        <v>1443</v>
      </c>
      <c r="E210" s="131">
        <v>1704</v>
      </c>
      <c r="F210" s="131">
        <v>990</v>
      </c>
      <c r="G210" s="131">
        <v>1375</v>
      </c>
      <c r="H210" s="131">
        <v>403</v>
      </c>
      <c r="I210" s="131">
        <v>379</v>
      </c>
      <c r="J210" s="131">
        <v>2568</v>
      </c>
      <c r="K210" s="131">
        <v>579</v>
      </c>
      <c r="L210" s="131">
        <v>280</v>
      </c>
      <c r="M210" s="131">
        <v>436</v>
      </c>
      <c r="N210" s="131">
        <v>277</v>
      </c>
      <c r="O210" s="131">
        <v>0</v>
      </c>
      <c r="P210" s="131">
        <v>204</v>
      </c>
      <c r="Q210" s="131">
        <v>325</v>
      </c>
      <c r="R210" s="131">
        <v>776</v>
      </c>
      <c r="S210" s="131">
        <v>1343</v>
      </c>
      <c r="T210" s="131">
        <v>176</v>
      </c>
      <c r="U210" s="131">
        <v>319</v>
      </c>
      <c r="V210" s="131">
        <v>2062</v>
      </c>
      <c r="W210" s="131">
        <v>153</v>
      </c>
      <c r="X210" s="131">
        <v>15</v>
      </c>
      <c r="Y210" s="131">
        <v>20</v>
      </c>
      <c r="Z210" s="131">
        <v>507</v>
      </c>
      <c r="AA210" s="131">
        <v>24</v>
      </c>
      <c r="AB210" s="131">
        <v>225</v>
      </c>
      <c r="AC210" s="131">
        <v>181</v>
      </c>
      <c r="AD210" s="131">
        <v>284</v>
      </c>
      <c r="AE210" s="131">
        <v>140</v>
      </c>
      <c r="AF210" s="131">
        <v>85</v>
      </c>
      <c r="AG210" s="131">
        <v>719</v>
      </c>
      <c r="AH210" s="131">
        <v>10</v>
      </c>
      <c r="AI210" s="131">
        <v>325</v>
      </c>
      <c r="AJ210" s="131">
        <v>450</v>
      </c>
      <c r="AK210" s="131">
        <v>499</v>
      </c>
      <c r="AL210" s="131">
        <v>1926</v>
      </c>
      <c r="AM210" s="131">
        <v>562</v>
      </c>
      <c r="AN210" s="131">
        <v>71</v>
      </c>
      <c r="AO210" s="131">
        <v>2413</v>
      </c>
      <c r="AP210" s="131">
        <v>1845</v>
      </c>
      <c r="AQ210" s="131">
        <v>0</v>
      </c>
      <c r="AR210" s="131">
        <v>2</v>
      </c>
      <c r="AS210" s="131">
        <v>225</v>
      </c>
      <c r="AT210" s="131">
        <v>341</v>
      </c>
      <c r="AU210" s="131">
        <v>734</v>
      </c>
    </row>
    <row r="211" spans="1:47">
      <c r="A211" s="130" t="s">
        <v>1368</v>
      </c>
      <c r="B211" s="131">
        <v>3106</v>
      </c>
      <c r="C211" s="131">
        <v>1735</v>
      </c>
      <c r="D211" s="131">
        <v>1555</v>
      </c>
      <c r="E211" s="131">
        <v>1551</v>
      </c>
      <c r="F211" s="131">
        <v>950</v>
      </c>
      <c r="G211" s="131">
        <v>1509</v>
      </c>
      <c r="H211" s="131">
        <v>306</v>
      </c>
      <c r="I211" s="131">
        <v>341</v>
      </c>
      <c r="J211" s="131">
        <v>2494</v>
      </c>
      <c r="K211" s="131">
        <v>612</v>
      </c>
      <c r="L211" s="131">
        <v>269</v>
      </c>
      <c r="M211" s="131">
        <v>565</v>
      </c>
      <c r="N211" s="131">
        <v>277</v>
      </c>
      <c r="O211" s="131">
        <v>1011</v>
      </c>
      <c r="P211" s="131">
        <v>354</v>
      </c>
      <c r="Q211" s="131">
        <v>313</v>
      </c>
      <c r="R211" s="131">
        <v>725</v>
      </c>
      <c r="S211" s="131">
        <v>1076</v>
      </c>
      <c r="T211" s="131">
        <v>218</v>
      </c>
      <c r="U211" s="131">
        <v>418</v>
      </c>
      <c r="V211" s="131">
        <v>1960</v>
      </c>
      <c r="W211" s="131">
        <v>67</v>
      </c>
      <c r="X211" s="131">
        <v>17</v>
      </c>
      <c r="Y211" s="131">
        <v>33</v>
      </c>
      <c r="Z211" s="131">
        <v>395</v>
      </c>
      <c r="AA211" s="131">
        <v>44</v>
      </c>
      <c r="AB211" s="131">
        <v>331</v>
      </c>
      <c r="AC211" s="131">
        <v>292</v>
      </c>
      <c r="AD211" s="131">
        <v>209</v>
      </c>
      <c r="AE211" s="131">
        <v>131</v>
      </c>
      <c r="AF211" s="131">
        <v>84</v>
      </c>
      <c r="AG211" s="131">
        <v>793</v>
      </c>
      <c r="AH211" s="131">
        <v>26</v>
      </c>
      <c r="AI211" s="131">
        <v>318</v>
      </c>
      <c r="AJ211" s="131">
        <v>345</v>
      </c>
      <c r="AK211" s="131">
        <v>435</v>
      </c>
      <c r="AL211" s="131">
        <v>1912</v>
      </c>
      <c r="AM211" s="131">
        <v>606</v>
      </c>
      <c r="AN211" s="131">
        <v>64</v>
      </c>
      <c r="AO211" s="131">
        <v>2280</v>
      </c>
      <c r="AP211" s="131">
        <v>1605</v>
      </c>
      <c r="AQ211" s="131">
        <v>2</v>
      </c>
      <c r="AR211" s="131">
        <v>0</v>
      </c>
      <c r="AS211" s="131">
        <v>201</v>
      </c>
      <c r="AT211" s="131">
        <v>472</v>
      </c>
      <c r="AU211" s="131">
        <v>826</v>
      </c>
    </row>
    <row r="212" spans="1:47">
      <c r="A212" s="130" t="s">
        <v>1410</v>
      </c>
      <c r="B212" s="131">
        <v>3268</v>
      </c>
      <c r="C212" s="131">
        <v>1834</v>
      </c>
      <c r="D212" s="131">
        <v>1647</v>
      </c>
      <c r="E212" s="131">
        <v>1621</v>
      </c>
      <c r="F212" s="131">
        <v>956</v>
      </c>
      <c r="G212" s="131">
        <v>1538</v>
      </c>
      <c r="H212" s="131">
        <v>367</v>
      </c>
      <c r="I212" s="131">
        <v>407</v>
      </c>
      <c r="J212" s="131">
        <v>2653</v>
      </c>
      <c r="K212" s="131">
        <v>615</v>
      </c>
      <c r="L212" s="131">
        <v>240</v>
      </c>
      <c r="M212" s="131">
        <v>580</v>
      </c>
      <c r="N212" s="131">
        <v>266</v>
      </c>
      <c r="O212" s="131">
        <v>170</v>
      </c>
      <c r="P212" s="131">
        <v>280</v>
      </c>
      <c r="Q212" s="131">
        <v>343</v>
      </c>
      <c r="R212" s="131">
        <v>868</v>
      </c>
      <c r="S212" s="131">
        <v>1255</v>
      </c>
      <c r="T212" s="131">
        <v>161</v>
      </c>
      <c r="U212" s="131">
        <v>359</v>
      </c>
      <c r="V212" s="131">
        <v>2011</v>
      </c>
      <c r="W212" s="131">
        <v>98</v>
      </c>
      <c r="X212" s="131">
        <v>21</v>
      </c>
      <c r="Y212" s="131">
        <v>29</v>
      </c>
      <c r="Z212" s="131">
        <v>406</v>
      </c>
      <c r="AA212" s="131">
        <v>44</v>
      </c>
      <c r="AB212" s="131">
        <v>199</v>
      </c>
      <c r="AC212" s="131">
        <v>217</v>
      </c>
      <c r="AD212" s="131">
        <v>503</v>
      </c>
      <c r="AE212" s="131">
        <v>136</v>
      </c>
      <c r="AF212" s="131">
        <v>72</v>
      </c>
      <c r="AG212" s="131">
        <v>628</v>
      </c>
      <c r="AH212" s="131">
        <v>27</v>
      </c>
      <c r="AI212" s="131">
        <v>353</v>
      </c>
      <c r="AJ212" s="131">
        <v>518</v>
      </c>
      <c r="AK212" s="131">
        <v>584</v>
      </c>
      <c r="AL212" s="131">
        <v>2170</v>
      </c>
      <c r="AM212" s="131">
        <v>366</v>
      </c>
      <c r="AN212" s="131">
        <v>94</v>
      </c>
      <c r="AO212" s="131">
        <v>2563</v>
      </c>
      <c r="AP212" s="131">
        <v>1910</v>
      </c>
      <c r="AQ212" s="131">
        <v>0</v>
      </c>
      <c r="AR212" s="131">
        <v>0</v>
      </c>
      <c r="AS212" s="131">
        <v>171</v>
      </c>
      <c r="AT212" s="131">
        <v>482</v>
      </c>
      <c r="AU212" s="131">
        <v>705</v>
      </c>
    </row>
    <row r="213" spans="1:47">
      <c r="A213" s="130" t="s">
        <v>1421</v>
      </c>
      <c r="B213" s="131">
        <v>2604</v>
      </c>
      <c r="C213" s="131">
        <v>1395</v>
      </c>
      <c r="D213" s="131">
        <v>1282</v>
      </c>
      <c r="E213" s="131">
        <v>1322</v>
      </c>
      <c r="F213" s="131">
        <v>770</v>
      </c>
      <c r="G213" s="131">
        <v>1187</v>
      </c>
      <c r="H213" s="131">
        <v>291</v>
      </c>
      <c r="I213" s="131">
        <v>356</v>
      </c>
      <c r="J213" s="131">
        <v>2124</v>
      </c>
      <c r="K213" s="131">
        <v>480</v>
      </c>
      <c r="L213" s="131">
        <v>209</v>
      </c>
      <c r="M213" s="131">
        <v>362</v>
      </c>
      <c r="N213" s="131">
        <v>181</v>
      </c>
      <c r="O213" s="131">
        <v>223</v>
      </c>
      <c r="P213" s="131">
        <v>449</v>
      </c>
      <c r="Q213" s="131">
        <v>339</v>
      </c>
      <c r="R213" s="131">
        <v>600</v>
      </c>
      <c r="S213" s="131">
        <v>814</v>
      </c>
      <c r="T213" s="131">
        <v>123</v>
      </c>
      <c r="U213" s="131">
        <v>277</v>
      </c>
      <c r="V213" s="131">
        <v>1404</v>
      </c>
      <c r="W213" s="131">
        <v>83</v>
      </c>
      <c r="X213" s="131">
        <v>25</v>
      </c>
      <c r="Y213" s="131">
        <v>43</v>
      </c>
      <c r="Z213" s="131">
        <v>374</v>
      </c>
      <c r="AA213" s="131">
        <v>60</v>
      </c>
      <c r="AB213" s="131">
        <v>207</v>
      </c>
      <c r="AC213" s="131">
        <v>207</v>
      </c>
      <c r="AD213" s="131">
        <v>164</v>
      </c>
      <c r="AE213" s="131">
        <v>107</v>
      </c>
      <c r="AF213" s="131">
        <v>86</v>
      </c>
      <c r="AG213" s="131">
        <v>576</v>
      </c>
      <c r="AH213" s="131">
        <v>63</v>
      </c>
      <c r="AI213" s="131">
        <v>326</v>
      </c>
      <c r="AJ213" s="131">
        <v>252</v>
      </c>
      <c r="AK213" s="131">
        <v>568</v>
      </c>
      <c r="AL213" s="131">
        <v>1280</v>
      </c>
      <c r="AM213" s="131">
        <v>635</v>
      </c>
      <c r="AN213" s="131">
        <v>37</v>
      </c>
      <c r="AO213" s="131">
        <v>1926</v>
      </c>
      <c r="AP213" s="131">
        <v>1487</v>
      </c>
      <c r="AQ213" s="131">
        <v>3</v>
      </c>
      <c r="AR213" s="131">
        <v>0</v>
      </c>
      <c r="AS213" s="131">
        <v>139</v>
      </c>
      <c r="AT213" s="131">
        <v>297</v>
      </c>
      <c r="AU213" s="131">
        <v>678</v>
      </c>
    </row>
    <row r="214" spans="1:47">
      <c r="A214" s="130" t="s">
        <v>1405</v>
      </c>
      <c r="B214" s="131">
        <v>788</v>
      </c>
      <c r="C214" s="131">
        <v>395</v>
      </c>
      <c r="D214" s="131">
        <v>359</v>
      </c>
      <c r="E214" s="131">
        <v>429</v>
      </c>
      <c r="F214" s="131">
        <v>203</v>
      </c>
      <c r="G214" s="131">
        <v>336</v>
      </c>
      <c r="H214" s="131">
        <v>99</v>
      </c>
      <c r="I214" s="131">
        <v>150</v>
      </c>
      <c r="J214" s="131">
        <v>650</v>
      </c>
      <c r="K214" s="131">
        <v>138</v>
      </c>
      <c r="L214" s="131">
        <v>68</v>
      </c>
      <c r="M214" s="131">
        <v>83</v>
      </c>
      <c r="N214" s="131">
        <v>60</v>
      </c>
      <c r="O214" s="131">
        <v>0</v>
      </c>
      <c r="P214" s="131">
        <v>112</v>
      </c>
      <c r="Q214" s="131">
        <v>120</v>
      </c>
      <c r="R214" s="131">
        <v>206</v>
      </c>
      <c r="S214" s="131">
        <v>256</v>
      </c>
      <c r="T214" s="131">
        <v>22</v>
      </c>
      <c r="U214" s="131">
        <v>72</v>
      </c>
      <c r="V214" s="131">
        <v>403</v>
      </c>
      <c r="W214" s="131">
        <v>46</v>
      </c>
      <c r="X214" s="131">
        <v>4</v>
      </c>
      <c r="Y214" s="131">
        <v>14</v>
      </c>
      <c r="Z214" s="131">
        <v>115</v>
      </c>
      <c r="AA214" s="131">
        <v>19</v>
      </c>
      <c r="AB214" s="131">
        <v>36</v>
      </c>
      <c r="AC214" s="131">
        <v>60</v>
      </c>
      <c r="AD214" s="131">
        <v>86</v>
      </c>
      <c r="AE214" s="131">
        <v>31</v>
      </c>
      <c r="AF214" s="131">
        <v>35</v>
      </c>
      <c r="AG214" s="131">
        <v>157</v>
      </c>
      <c r="AH214" s="131">
        <v>14</v>
      </c>
      <c r="AI214" s="131">
        <v>114</v>
      </c>
      <c r="AJ214" s="131">
        <v>55</v>
      </c>
      <c r="AK214" s="131">
        <v>206</v>
      </c>
      <c r="AL214" s="131">
        <v>415</v>
      </c>
      <c r="AM214" s="131">
        <v>136</v>
      </c>
      <c r="AN214" s="131">
        <v>9</v>
      </c>
      <c r="AO214" s="131">
        <v>588</v>
      </c>
      <c r="AP214" s="131">
        <v>483</v>
      </c>
      <c r="AQ214" s="131">
        <v>0</v>
      </c>
      <c r="AR214" s="131">
        <v>0</v>
      </c>
      <c r="AS214" s="131">
        <v>47</v>
      </c>
      <c r="AT214" s="131">
        <v>58</v>
      </c>
      <c r="AU214" s="131">
        <v>200</v>
      </c>
    </row>
    <row r="215" spans="1:47">
      <c r="A215" s="130" t="s">
        <v>1406</v>
      </c>
      <c r="B215" s="131">
        <v>1821</v>
      </c>
      <c r="C215" s="131">
        <v>853</v>
      </c>
      <c r="D215" s="131">
        <v>794</v>
      </c>
      <c r="E215" s="131">
        <v>1027</v>
      </c>
      <c r="F215" s="131">
        <v>540</v>
      </c>
      <c r="G215" s="131">
        <v>785</v>
      </c>
      <c r="H215" s="131">
        <v>225</v>
      </c>
      <c r="I215" s="131">
        <v>271</v>
      </c>
      <c r="J215" s="131">
        <v>1532</v>
      </c>
      <c r="K215" s="131">
        <v>289</v>
      </c>
      <c r="L215" s="131">
        <v>138</v>
      </c>
      <c r="M215" s="131">
        <v>195</v>
      </c>
      <c r="N215" s="131">
        <v>122</v>
      </c>
      <c r="O215" s="131">
        <v>0</v>
      </c>
      <c r="P215" s="131">
        <v>141</v>
      </c>
      <c r="Q215" s="131">
        <v>182</v>
      </c>
      <c r="R215" s="131">
        <v>497</v>
      </c>
      <c r="S215" s="131">
        <v>743</v>
      </c>
      <c r="T215" s="131">
        <v>87</v>
      </c>
      <c r="U215" s="131">
        <v>171</v>
      </c>
      <c r="V215" s="131">
        <v>1134</v>
      </c>
      <c r="W215" s="131">
        <v>108</v>
      </c>
      <c r="X215" s="131">
        <v>5</v>
      </c>
      <c r="Y215" s="131">
        <v>21</v>
      </c>
      <c r="Z215" s="131">
        <v>268</v>
      </c>
      <c r="AA215" s="131">
        <v>25</v>
      </c>
      <c r="AB215" s="131">
        <v>99</v>
      </c>
      <c r="AC215" s="131">
        <v>122</v>
      </c>
      <c r="AD215" s="131">
        <v>211</v>
      </c>
      <c r="AE215" s="131">
        <v>96</v>
      </c>
      <c r="AF215" s="131">
        <v>49</v>
      </c>
      <c r="AG215" s="131">
        <v>404</v>
      </c>
      <c r="AH215" s="131">
        <v>17</v>
      </c>
      <c r="AI215" s="131">
        <v>225</v>
      </c>
      <c r="AJ215" s="131">
        <v>170</v>
      </c>
      <c r="AK215" s="131">
        <v>380</v>
      </c>
      <c r="AL215" s="131">
        <v>1012</v>
      </c>
      <c r="AM215" s="131">
        <v>347</v>
      </c>
      <c r="AN215" s="131">
        <v>24</v>
      </c>
      <c r="AO215" s="131">
        <v>1410</v>
      </c>
      <c r="AP215" s="131">
        <v>1145</v>
      </c>
      <c r="AQ215" s="131">
        <v>0</v>
      </c>
      <c r="AR215" s="131">
        <v>0</v>
      </c>
      <c r="AS215" s="131">
        <v>116</v>
      </c>
      <c r="AT215" s="131">
        <v>149</v>
      </c>
      <c r="AU215" s="131">
        <v>411</v>
      </c>
    </row>
    <row r="216" spans="1:47">
      <c r="A216" s="130" t="s">
        <v>1393</v>
      </c>
      <c r="B216" s="131">
        <v>3569</v>
      </c>
      <c r="C216" s="131">
        <v>2149</v>
      </c>
      <c r="D216" s="131">
        <v>1903</v>
      </c>
      <c r="E216" s="131">
        <v>1666</v>
      </c>
      <c r="F216" s="131">
        <v>1020</v>
      </c>
      <c r="G216" s="131">
        <v>1714</v>
      </c>
      <c r="H216" s="131">
        <v>401</v>
      </c>
      <c r="I216" s="131">
        <v>434</v>
      </c>
      <c r="J216" s="131">
        <v>2908</v>
      </c>
      <c r="K216" s="131">
        <v>661</v>
      </c>
      <c r="L216" s="131">
        <v>287</v>
      </c>
      <c r="M216" s="131">
        <v>793</v>
      </c>
      <c r="N216" s="131">
        <v>251</v>
      </c>
      <c r="O216" s="131">
        <v>1249</v>
      </c>
      <c r="P216" s="131">
        <v>340</v>
      </c>
      <c r="Q216" s="131">
        <v>356</v>
      </c>
      <c r="R216" s="131">
        <v>882</v>
      </c>
      <c r="S216" s="131">
        <v>1301</v>
      </c>
      <c r="T216" s="131">
        <v>212</v>
      </c>
      <c r="U216" s="131">
        <v>476</v>
      </c>
      <c r="V216" s="131">
        <v>2261</v>
      </c>
      <c r="W216" s="131">
        <v>106</v>
      </c>
      <c r="X216" s="131">
        <v>21</v>
      </c>
      <c r="Y216" s="131">
        <v>24</v>
      </c>
      <c r="Z216" s="131">
        <v>461</v>
      </c>
      <c r="AA216" s="131">
        <v>43</v>
      </c>
      <c r="AB216" s="131">
        <v>345</v>
      </c>
      <c r="AC216" s="131">
        <v>293</v>
      </c>
      <c r="AD216" s="131">
        <v>404</v>
      </c>
      <c r="AE216" s="131">
        <v>153</v>
      </c>
      <c r="AF216" s="131">
        <v>69</v>
      </c>
      <c r="AG216" s="131">
        <v>722</v>
      </c>
      <c r="AH216" s="131">
        <v>26</v>
      </c>
      <c r="AI216" s="131">
        <v>343</v>
      </c>
      <c r="AJ216" s="131">
        <v>538</v>
      </c>
      <c r="AK216" s="131">
        <v>651</v>
      </c>
      <c r="AL216" s="131">
        <v>2278</v>
      </c>
      <c r="AM216" s="131">
        <v>467</v>
      </c>
      <c r="AN216" s="131">
        <v>109</v>
      </c>
      <c r="AO216" s="131">
        <v>2735</v>
      </c>
      <c r="AP216" s="131">
        <v>1905</v>
      </c>
      <c r="AQ216" s="131">
        <v>0</v>
      </c>
      <c r="AR216" s="131">
        <v>0</v>
      </c>
      <c r="AS216" s="131">
        <v>172</v>
      </c>
      <c r="AT216" s="131">
        <v>658</v>
      </c>
      <c r="AU216" s="131">
        <v>834</v>
      </c>
    </row>
    <row r="217" spans="1:47">
      <c r="A217" s="130" t="s">
        <v>1310</v>
      </c>
      <c r="B217" s="131">
        <v>2361</v>
      </c>
      <c r="C217" s="131">
        <v>1223</v>
      </c>
      <c r="D217" s="131">
        <v>1056</v>
      </c>
      <c r="E217" s="131">
        <v>1305</v>
      </c>
      <c r="F217" s="131">
        <v>724</v>
      </c>
      <c r="G217" s="131">
        <v>1006</v>
      </c>
      <c r="H217" s="131">
        <v>283</v>
      </c>
      <c r="I217" s="131">
        <v>348</v>
      </c>
      <c r="J217" s="131">
        <v>2022</v>
      </c>
      <c r="K217" s="131">
        <v>339</v>
      </c>
      <c r="L217" s="131">
        <v>137</v>
      </c>
      <c r="M217" s="131">
        <v>223</v>
      </c>
      <c r="N217" s="131">
        <v>225</v>
      </c>
      <c r="O217" s="131">
        <v>0</v>
      </c>
      <c r="P217" s="131">
        <v>167</v>
      </c>
      <c r="Q217" s="131">
        <v>251</v>
      </c>
      <c r="R217" s="131">
        <v>579</v>
      </c>
      <c r="S217" s="131">
        <v>1005</v>
      </c>
      <c r="T217" s="131">
        <v>133</v>
      </c>
      <c r="U217" s="131">
        <v>224</v>
      </c>
      <c r="V217" s="131">
        <v>1536</v>
      </c>
      <c r="W217" s="131">
        <v>125</v>
      </c>
      <c r="X217" s="131">
        <v>19</v>
      </c>
      <c r="Y217" s="131">
        <v>16</v>
      </c>
      <c r="Z217" s="131">
        <v>355</v>
      </c>
      <c r="AA217" s="131">
        <v>23</v>
      </c>
      <c r="AB217" s="131">
        <v>96</v>
      </c>
      <c r="AC217" s="131">
        <v>216</v>
      </c>
      <c r="AD217" s="131">
        <v>423</v>
      </c>
      <c r="AE217" s="131">
        <v>94</v>
      </c>
      <c r="AF217" s="131">
        <v>46</v>
      </c>
      <c r="AG217" s="131">
        <v>500</v>
      </c>
      <c r="AH217" s="131">
        <v>10</v>
      </c>
      <c r="AI217" s="131">
        <v>227</v>
      </c>
      <c r="AJ217" s="131">
        <v>188</v>
      </c>
      <c r="AK217" s="131">
        <v>485</v>
      </c>
      <c r="AL217" s="131">
        <v>808</v>
      </c>
      <c r="AM217" s="131">
        <v>903</v>
      </c>
      <c r="AN217" s="131">
        <v>62</v>
      </c>
      <c r="AO217" s="131">
        <v>1829</v>
      </c>
      <c r="AP217" s="131">
        <v>1528</v>
      </c>
      <c r="AQ217" s="131">
        <v>0</v>
      </c>
      <c r="AR217" s="131">
        <v>0</v>
      </c>
      <c r="AS217" s="131">
        <v>121</v>
      </c>
      <c r="AT217" s="131">
        <v>180</v>
      </c>
      <c r="AU217" s="131">
        <v>532</v>
      </c>
    </row>
    <row r="218" spans="1:47">
      <c r="A218" s="130" t="s">
        <v>1400</v>
      </c>
      <c r="B218" s="131">
        <v>2766</v>
      </c>
      <c r="C218" s="131">
        <v>1424</v>
      </c>
      <c r="D218" s="131">
        <v>1249</v>
      </c>
      <c r="E218" s="131">
        <v>1517</v>
      </c>
      <c r="F218" s="131">
        <v>776</v>
      </c>
      <c r="G218" s="131">
        <v>1210</v>
      </c>
      <c r="H218" s="131">
        <v>346</v>
      </c>
      <c r="I218" s="131">
        <v>434</v>
      </c>
      <c r="J218" s="131">
        <v>2287</v>
      </c>
      <c r="K218" s="131">
        <v>479</v>
      </c>
      <c r="L218" s="131">
        <v>218</v>
      </c>
      <c r="M218" s="131">
        <v>351</v>
      </c>
      <c r="N218" s="131">
        <v>244</v>
      </c>
      <c r="O218" s="131">
        <v>316</v>
      </c>
      <c r="P218" s="131">
        <v>253</v>
      </c>
      <c r="Q218" s="131">
        <v>290</v>
      </c>
      <c r="R218" s="131">
        <v>636</v>
      </c>
      <c r="S218" s="131">
        <v>1184</v>
      </c>
      <c r="T218" s="131">
        <v>137</v>
      </c>
      <c r="U218" s="131">
        <v>265</v>
      </c>
      <c r="V218" s="131">
        <v>1778</v>
      </c>
      <c r="W218" s="131">
        <v>147</v>
      </c>
      <c r="X218" s="131">
        <v>18</v>
      </c>
      <c r="Y218" s="131">
        <v>24</v>
      </c>
      <c r="Z218" s="131">
        <v>401</v>
      </c>
      <c r="AA218" s="131">
        <v>28</v>
      </c>
      <c r="AB218" s="131">
        <v>234</v>
      </c>
      <c r="AC218" s="131">
        <v>231</v>
      </c>
      <c r="AD218" s="131">
        <v>192</v>
      </c>
      <c r="AE218" s="131">
        <v>137</v>
      </c>
      <c r="AF218" s="131">
        <v>70</v>
      </c>
      <c r="AG218" s="131">
        <v>713</v>
      </c>
      <c r="AH218" s="131">
        <v>40</v>
      </c>
      <c r="AI218" s="131">
        <v>313</v>
      </c>
      <c r="AJ218" s="131">
        <v>213</v>
      </c>
      <c r="AK218" s="131">
        <v>656</v>
      </c>
      <c r="AL218" s="131">
        <v>1201</v>
      </c>
      <c r="AM218" s="131">
        <v>731</v>
      </c>
      <c r="AN218" s="131">
        <v>85</v>
      </c>
      <c r="AO218" s="131">
        <v>2189</v>
      </c>
      <c r="AP218" s="131">
        <v>1737</v>
      </c>
      <c r="AQ218" s="131">
        <v>0</v>
      </c>
      <c r="AR218" s="131">
        <v>1</v>
      </c>
      <c r="AS218" s="131">
        <v>202</v>
      </c>
      <c r="AT218" s="131">
        <v>249</v>
      </c>
      <c r="AU218" s="131">
        <v>577</v>
      </c>
    </row>
    <row r="219" spans="1:47">
      <c r="A219" s="130" t="s">
        <v>1308</v>
      </c>
      <c r="B219" s="131">
        <v>2384</v>
      </c>
      <c r="C219" s="131">
        <v>1211</v>
      </c>
      <c r="D219" s="131">
        <v>1064</v>
      </c>
      <c r="E219" s="131">
        <v>1320</v>
      </c>
      <c r="F219" s="131">
        <v>664</v>
      </c>
      <c r="G219" s="131">
        <v>1052</v>
      </c>
      <c r="H219" s="131">
        <v>303</v>
      </c>
      <c r="I219" s="131">
        <v>365</v>
      </c>
      <c r="J219" s="131">
        <v>2041</v>
      </c>
      <c r="K219" s="131">
        <v>343</v>
      </c>
      <c r="L219" s="131">
        <v>154</v>
      </c>
      <c r="M219" s="131">
        <v>263</v>
      </c>
      <c r="N219" s="131">
        <v>192</v>
      </c>
      <c r="O219" s="131">
        <v>0</v>
      </c>
      <c r="P219" s="131">
        <v>184</v>
      </c>
      <c r="Q219" s="131">
        <v>246</v>
      </c>
      <c r="R219" s="131">
        <v>560</v>
      </c>
      <c r="S219" s="131">
        <v>973</v>
      </c>
      <c r="T219" s="131">
        <v>160</v>
      </c>
      <c r="U219" s="131">
        <v>259</v>
      </c>
      <c r="V219" s="131">
        <v>1527</v>
      </c>
      <c r="W219" s="131">
        <v>180</v>
      </c>
      <c r="X219" s="131">
        <v>16</v>
      </c>
      <c r="Y219" s="131">
        <v>24</v>
      </c>
      <c r="Z219" s="131">
        <v>334</v>
      </c>
      <c r="AA219" s="131">
        <v>23</v>
      </c>
      <c r="AB219" s="131">
        <v>140</v>
      </c>
      <c r="AC219" s="131">
        <v>148</v>
      </c>
      <c r="AD219" s="131">
        <v>371</v>
      </c>
      <c r="AE219" s="131">
        <v>113</v>
      </c>
      <c r="AF219" s="131">
        <v>62</v>
      </c>
      <c r="AG219" s="131">
        <v>488</v>
      </c>
      <c r="AH219" s="131">
        <v>24</v>
      </c>
      <c r="AI219" s="131">
        <v>211</v>
      </c>
      <c r="AJ219" s="131">
        <v>233</v>
      </c>
      <c r="AK219" s="131">
        <v>352</v>
      </c>
      <c r="AL219" s="131">
        <v>1256</v>
      </c>
      <c r="AM219" s="131">
        <v>647</v>
      </c>
      <c r="AN219" s="131">
        <v>48</v>
      </c>
      <c r="AO219" s="131">
        <v>1842</v>
      </c>
      <c r="AP219" s="131">
        <v>1492</v>
      </c>
      <c r="AQ219" s="131">
        <v>0</v>
      </c>
      <c r="AR219" s="131">
        <v>0</v>
      </c>
      <c r="AS219" s="131">
        <v>139</v>
      </c>
      <c r="AT219" s="131">
        <v>211</v>
      </c>
      <c r="AU219" s="131">
        <v>542</v>
      </c>
    </row>
    <row r="220" spans="1:47">
      <c r="A220" s="130" t="s">
        <v>1413</v>
      </c>
      <c r="B220" s="131">
        <v>3262</v>
      </c>
      <c r="C220" s="131">
        <v>1712</v>
      </c>
      <c r="D220" s="131">
        <v>1600</v>
      </c>
      <c r="E220" s="131">
        <v>1662</v>
      </c>
      <c r="F220" s="131">
        <v>937</v>
      </c>
      <c r="G220" s="131">
        <v>1519</v>
      </c>
      <c r="H220" s="131">
        <v>369</v>
      </c>
      <c r="I220" s="131">
        <v>437</v>
      </c>
      <c r="J220" s="131">
        <v>2618</v>
      </c>
      <c r="K220" s="131">
        <v>644</v>
      </c>
      <c r="L220" s="131">
        <v>295</v>
      </c>
      <c r="M220" s="131">
        <v>531</v>
      </c>
      <c r="N220" s="131">
        <v>269</v>
      </c>
      <c r="O220" s="131">
        <v>0</v>
      </c>
      <c r="P220" s="131">
        <v>343</v>
      </c>
      <c r="Q220" s="131">
        <v>395</v>
      </c>
      <c r="R220" s="131">
        <v>842</v>
      </c>
      <c r="S220" s="131">
        <v>1138</v>
      </c>
      <c r="T220" s="131">
        <v>162</v>
      </c>
      <c r="U220" s="131">
        <v>378</v>
      </c>
      <c r="V220" s="131">
        <v>1945</v>
      </c>
      <c r="W220" s="131">
        <v>37</v>
      </c>
      <c r="X220" s="131">
        <v>10</v>
      </c>
      <c r="Y220" s="131">
        <v>44</v>
      </c>
      <c r="Z220" s="131">
        <v>448</v>
      </c>
      <c r="AA220" s="131">
        <v>50</v>
      </c>
      <c r="AB220" s="131">
        <v>294</v>
      </c>
      <c r="AC220" s="131">
        <v>242</v>
      </c>
      <c r="AD220" s="131">
        <v>264</v>
      </c>
      <c r="AE220" s="131">
        <v>129</v>
      </c>
      <c r="AF220" s="131">
        <v>93</v>
      </c>
      <c r="AG220" s="131">
        <v>712</v>
      </c>
      <c r="AH220" s="131">
        <v>27</v>
      </c>
      <c r="AI220" s="131">
        <v>427</v>
      </c>
      <c r="AJ220" s="131">
        <v>449</v>
      </c>
      <c r="AK220" s="131">
        <v>840</v>
      </c>
      <c r="AL220" s="131">
        <v>1824</v>
      </c>
      <c r="AM220" s="131">
        <v>501</v>
      </c>
      <c r="AN220" s="131">
        <v>39</v>
      </c>
      <c r="AO220" s="131">
        <v>2457</v>
      </c>
      <c r="AP220" s="131">
        <v>1787</v>
      </c>
      <c r="AQ220" s="131">
        <v>1</v>
      </c>
      <c r="AR220" s="131">
        <v>0</v>
      </c>
      <c r="AS220" s="131">
        <v>227</v>
      </c>
      <c r="AT220" s="131">
        <v>442</v>
      </c>
      <c r="AU220" s="131">
        <v>805</v>
      </c>
    </row>
    <row r="221" spans="1:47">
      <c r="A221" s="130" t="s">
        <v>1337</v>
      </c>
      <c r="B221" s="131">
        <v>2013</v>
      </c>
      <c r="C221" s="131">
        <v>1072</v>
      </c>
      <c r="D221" s="131">
        <v>926</v>
      </c>
      <c r="E221" s="131">
        <v>1087</v>
      </c>
      <c r="F221" s="131">
        <v>645</v>
      </c>
      <c r="G221" s="131">
        <v>880</v>
      </c>
      <c r="H221" s="131">
        <v>235</v>
      </c>
      <c r="I221" s="131">
        <v>253</v>
      </c>
      <c r="J221" s="131">
        <v>1631</v>
      </c>
      <c r="K221" s="131">
        <v>382</v>
      </c>
      <c r="L221" s="131">
        <v>195</v>
      </c>
      <c r="M221" s="131">
        <v>302</v>
      </c>
      <c r="N221" s="131">
        <v>171</v>
      </c>
      <c r="O221" s="131">
        <v>0</v>
      </c>
      <c r="P221" s="131">
        <v>191</v>
      </c>
      <c r="Q221" s="131">
        <v>233</v>
      </c>
      <c r="R221" s="131">
        <v>486</v>
      </c>
      <c r="S221" s="131">
        <v>828</v>
      </c>
      <c r="T221" s="131">
        <v>88</v>
      </c>
      <c r="U221" s="131">
        <v>184</v>
      </c>
      <c r="V221" s="131">
        <v>1242</v>
      </c>
      <c r="W221" s="131">
        <v>51</v>
      </c>
      <c r="X221" s="131">
        <v>5</v>
      </c>
      <c r="Y221" s="131">
        <v>16</v>
      </c>
      <c r="Z221" s="131">
        <v>287</v>
      </c>
      <c r="AA221" s="131">
        <v>23</v>
      </c>
      <c r="AB221" s="131">
        <v>158</v>
      </c>
      <c r="AC221" s="131">
        <v>132</v>
      </c>
      <c r="AD221" s="131">
        <v>181</v>
      </c>
      <c r="AE221" s="131">
        <v>78</v>
      </c>
      <c r="AF221" s="131">
        <v>70</v>
      </c>
      <c r="AG221" s="131">
        <v>475</v>
      </c>
      <c r="AH221" s="131">
        <v>9</v>
      </c>
      <c r="AI221" s="131">
        <v>241</v>
      </c>
      <c r="AJ221" s="131">
        <v>275</v>
      </c>
      <c r="AK221" s="131">
        <v>286</v>
      </c>
      <c r="AL221" s="131">
        <v>1165</v>
      </c>
      <c r="AM221" s="131">
        <v>419</v>
      </c>
      <c r="AN221" s="131">
        <v>57</v>
      </c>
      <c r="AO221" s="131">
        <v>1577</v>
      </c>
      <c r="AP221" s="131">
        <v>1205</v>
      </c>
      <c r="AQ221" s="131">
        <v>0</v>
      </c>
      <c r="AR221" s="131">
        <v>0</v>
      </c>
      <c r="AS221" s="131">
        <v>115</v>
      </c>
      <c r="AT221" s="131">
        <v>257</v>
      </c>
      <c r="AU221" s="131">
        <v>436</v>
      </c>
    </row>
    <row r="222" spans="1:47">
      <c r="A222" s="130" t="s">
        <v>1420</v>
      </c>
      <c r="B222" s="131">
        <v>1207</v>
      </c>
      <c r="C222" s="131">
        <v>643</v>
      </c>
      <c r="D222" s="131">
        <v>589</v>
      </c>
      <c r="E222" s="131">
        <v>618</v>
      </c>
      <c r="F222" s="131">
        <v>378</v>
      </c>
      <c r="G222" s="131">
        <v>534</v>
      </c>
      <c r="H222" s="131">
        <v>140</v>
      </c>
      <c r="I222" s="131">
        <v>155</v>
      </c>
      <c r="J222" s="131">
        <v>960</v>
      </c>
      <c r="K222" s="131">
        <v>247</v>
      </c>
      <c r="L222" s="131">
        <v>131</v>
      </c>
      <c r="M222" s="131">
        <v>201</v>
      </c>
      <c r="N222" s="131">
        <v>102</v>
      </c>
      <c r="O222" s="131">
        <v>271</v>
      </c>
      <c r="P222" s="131">
        <v>76</v>
      </c>
      <c r="Q222" s="131">
        <v>96</v>
      </c>
      <c r="R222" s="131">
        <v>288</v>
      </c>
      <c r="S222" s="131">
        <v>550</v>
      </c>
      <c r="T222" s="131">
        <v>63</v>
      </c>
      <c r="U222" s="131">
        <v>134</v>
      </c>
      <c r="V222" s="131">
        <v>825</v>
      </c>
      <c r="W222" s="131">
        <v>28</v>
      </c>
      <c r="X222" s="131">
        <v>3</v>
      </c>
      <c r="Y222" s="131">
        <v>6</v>
      </c>
      <c r="Z222" s="131">
        <v>168</v>
      </c>
      <c r="AA222" s="131">
        <v>5</v>
      </c>
      <c r="AB222" s="131">
        <v>86</v>
      </c>
      <c r="AC222" s="131">
        <v>80</v>
      </c>
      <c r="AD222" s="131">
        <v>122</v>
      </c>
      <c r="AE222" s="131">
        <v>48</v>
      </c>
      <c r="AF222" s="131">
        <v>29</v>
      </c>
      <c r="AG222" s="131">
        <v>309</v>
      </c>
      <c r="AH222" s="131">
        <v>12</v>
      </c>
      <c r="AI222" s="131">
        <v>114</v>
      </c>
      <c r="AJ222" s="131">
        <v>191</v>
      </c>
      <c r="AK222" s="131">
        <v>171</v>
      </c>
      <c r="AL222" s="131">
        <v>717</v>
      </c>
      <c r="AM222" s="131">
        <v>243</v>
      </c>
      <c r="AN222" s="131">
        <v>26</v>
      </c>
      <c r="AO222" s="131">
        <v>922</v>
      </c>
      <c r="AP222" s="131">
        <v>687</v>
      </c>
      <c r="AQ222" s="131">
        <v>0</v>
      </c>
      <c r="AR222" s="131">
        <v>0</v>
      </c>
      <c r="AS222" s="131">
        <v>59</v>
      </c>
      <c r="AT222" s="131">
        <v>176</v>
      </c>
      <c r="AU222" s="131">
        <v>285</v>
      </c>
    </row>
    <row r="223" spans="1:47">
      <c r="A223" s="130" t="s">
        <v>1402</v>
      </c>
      <c r="B223" s="131">
        <v>324</v>
      </c>
      <c r="C223" s="131">
        <v>164</v>
      </c>
      <c r="D223" s="131">
        <v>150</v>
      </c>
      <c r="E223" s="131">
        <v>174</v>
      </c>
      <c r="F223" s="131">
        <v>93</v>
      </c>
      <c r="G223" s="131">
        <v>123</v>
      </c>
      <c r="H223" s="131">
        <v>45</v>
      </c>
      <c r="I223" s="131">
        <v>63</v>
      </c>
      <c r="J223" s="131">
        <v>268</v>
      </c>
      <c r="K223" s="131">
        <v>56</v>
      </c>
      <c r="L223" s="131">
        <v>30</v>
      </c>
      <c r="M223" s="131">
        <v>27</v>
      </c>
      <c r="N223" s="131">
        <v>25</v>
      </c>
      <c r="O223" s="131">
        <v>0</v>
      </c>
      <c r="P223" s="131">
        <v>112</v>
      </c>
      <c r="Q223" s="131">
        <v>48</v>
      </c>
      <c r="R223" s="131">
        <v>71</v>
      </c>
      <c r="S223" s="131">
        <v>73</v>
      </c>
      <c r="T223" s="131">
        <v>4</v>
      </c>
      <c r="U223" s="131">
        <v>16</v>
      </c>
      <c r="V223" s="131">
        <v>110</v>
      </c>
      <c r="W223" s="131">
        <v>3</v>
      </c>
      <c r="X223" s="131">
        <v>4</v>
      </c>
      <c r="Y223" s="131">
        <v>8</v>
      </c>
      <c r="Z223" s="131">
        <v>43</v>
      </c>
      <c r="AA223" s="131">
        <v>7</v>
      </c>
      <c r="AB223" s="131">
        <v>9</v>
      </c>
      <c r="AC223" s="131">
        <v>26</v>
      </c>
      <c r="AD223" s="131">
        <v>28</v>
      </c>
      <c r="AE223" s="131">
        <v>8</v>
      </c>
      <c r="AF223" s="131">
        <v>12</v>
      </c>
      <c r="AG223" s="131">
        <v>67</v>
      </c>
      <c r="AH223" s="131">
        <v>12</v>
      </c>
      <c r="AI223" s="131">
        <v>58</v>
      </c>
      <c r="AJ223" s="131">
        <v>37</v>
      </c>
      <c r="AK223" s="131">
        <v>115</v>
      </c>
      <c r="AL223" s="131">
        <v>142</v>
      </c>
      <c r="AM223" s="131">
        <v>53</v>
      </c>
      <c r="AN223" s="131">
        <v>2</v>
      </c>
      <c r="AO223" s="131">
        <v>249</v>
      </c>
      <c r="AP223" s="131">
        <v>209</v>
      </c>
      <c r="AQ223" s="131">
        <v>0</v>
      </c>
      <c r="AR223" s="131">
        <v>0</v>
      </c>
      <c r="AS223" s="131">
        <v>14</v>
      </c>
      <c r="AT223" s="131">
        <v>26</v>
      </c>
      <c r="AU223" s="131">
        <v>75</v>
      </c>
    </row>
    <row r="224" spans="1:47">
      <c r="A224" s="130" t="s">
        <v>1407</v>
      </c>
      <c r="B224" s="131">
        <v>1979</v>
      </c>
      <c r="C224" s="131">
        <v>916</v>
      </c>
      <c r="D224" s="131">
        <v>840</v>
      </c>
      <c r="E224" s="131">
        <v>1139</v>
      </c>
      <c r="F224" s="131">
        <v>509</v>
      </c>
      <c r="G224" s="131">
        <v>895</v>
      </c>
      <c r="H224" s="131">
        <v>245</v>
      </c>
      <c r="I224" s="131">
        <v>330</v>
      </c>
      <c r="J224" s="131">
        <v>1682</v>
      </c>
      <c r="K224" s="131">
        <v>297</v>
      </c>
      <c r="L224" s="131">
        <v>118</v>
      </c>
      <c r="M224" s="131">
        <v>162</v>
      </c>
      <c r="N224" s="131">
        <v>145</v>
      </c>
      <c r="O224" s="131">
        <v>0</v>
      </c>
      <c r="P224" s="131">
        <v>181</v>
      </c>
      <c r="Q224" s="131">
        <v>239</v>
      </c>
      <c r="R224" s="131">
        <v>508</v>
      </c>
      <c r="S224" s="131">
        <v>731</v>
      </c>
      <c r="T224" s="131">
        <v>84</v>
      </c>
      <c r="U224" s="131">
        <v>234</v>
      </c>
      <c r="V224" s="131">
        <v>1183</v>
      </c>
      <c r="W224" s="131">
        <v>137</v>
      </c>
      <c r="X224" s="131">
        <v>13</v>
      </c>
      <c r="Y224" s="131">
        <v>19</v>
      </c>
      <c r="Z224" s="131">
        <v>284</v>
      </c>
      <c r="AA224" s="131">
        <v>21</v>
      </c>
      <c r="AB224" s="131">
        <v>117</v>
      </c>
      <c r="AC224" s="131">
        <v>115</v>
      </c>
      <c r="AD224" s="131">
        <v>204</v>
      </c>
      <c r="AE224" s="131">
        <v>101</v>
      </c>
      <c r="AF224" s="131">
        <v>48</v>
      </c>
      <c r="AG224" s="131">
        <v>510</v>
      </c>
      <c r="AH224" s="131">
        <v>21</v>
      </c>
      <c r="AI224" s="131">
        <v>216</v>
      </c>
      <c r="AJ224" s="131">
        <v>160</v>
      </c>
      <c r="AK224" s="131">
        <v>481</v>
      </c>
      <c r="AL224" s="131">
        <v>1071</v>
      </c>
      <c r="AM224" s="131">
        <v>336</v>
      </c>
      <c r="AN224" s="131">
        <v>23</v>
      </c>
      <c r="AO224" s="131">
        <v>1521</v>
      </c>
      <c r="AP224" s="131">
        <v>1303</v>
      </c>
      <c r="AQ224" s="131">
        <v>0</v>
      </c>
      <c r="AR224" s="131">
        <v>0</v>
      </c>
      <c r="AS224" s="131">
        <v>88</v>
      </c>
      <c r="AT224" s="131">
        <v>130</v>
      </c>
      <c r="AU224" s="131">
        <v>458</v>
      </c>
    </row>
    <row r="225" spans="1:47">
      <c r="A225" s="130" t="s">
        <v>1417</v>
      </c>
      <c r="B225" s="131">
        <v>2319</v>
      </c>
      <c r="C225" s="131">
        <v>1117</v>
      </c>
      <c r="D225" s="131">
        <v>1040</v>
      </c>
      <c r="E225" s="131">
        <v>1279</v>
      </c>
      <c r="F225" s="131">
        <v>572</v>
      </c>
      <c r="G225" s="131">
        <v>1041</v>
      </c>
      <c r="H225" s="131">
        <v>303</v>
      </c>
      <c r="I225" s="131">
        <v>403</v>
      </c>
      <c r="J225" s="131">
        <v>1953</v>
      </c>
      <c r="K225" s="131">
        <v>366</v>
      </c>
      <c r="L225" s="131">
        <v>145</v>
      </c>
      <c r="M225" s="131">
        <v>140</v>
      </c>
      <c r="N225" s="131">
        <v>151</v>
      </c>
      <c r="O225" s="131">
        <v>0</v>
      </c>
      <c r="P225" s="131">
        <v>478</v>
      </c>
      <c r="Q225" s="131">
        <v>377</v>
      </c>
      <c r="R225" s="131">
        <v>560</v>
      </c>
      <c r="S225" s="131">
        <v>672</v>
      </c>
      <c r="T225" s="131">
        <v>94</v>
      </c>
      <c r="U225" s="131">
        <v>135</v>
      </c>
      <c r="V225" s="131">
        <v>1066</v>
      </c>
      <c r="W225" s="131">
        <v>86</v>
      </c>
      <c r="X225" s="131">
        <v>26</v>
      </c>
      <c r="Y225" s="131">
        <v>57</v>
      </c>
      <c r="Z225" s="131">
        <v>294</v>
      </c>
      <c r="AA225" s="131">
        <v>64</v>
      </c>
      <c r="AB225" s="131">
        <v>142</v>
      </c>
      <c r="AC225" s="131">
        <v>118</v>
      </c>
      <c r="AD225" s="131">
        <v>205</v>
      </c>
      <c r="AE225" s="131">
        <v>94</v>
      </c>
      <c r="AF225" s="131">
        <v>67</v>
      </c>
      <c r="AG225" s="131">
        <v>515</v>
      </c>
      <c r="AH225" s="131">
        <v>51</v>
      </c>
      <c r="AI225" s="131">
        <v>388</v>
      </c>
      <c r="AJ225" s="131">
        <v>186</v>
      </c>
      <c r="AK225" s="131">
        <v>667</v>
      </c>
      <c r="AL225" s="131">
        <v>1187</v>
      </c>
      <c r="AM225" s="131">
        <v>387</v>
      </c>
      <c r="AN225" s="131">
        <v>10</v>
      </c>
      <c r="AO225" s="131">
        <v>1799</v>
      </c>
      <c r="AP225" s="131">
        <v>1590</v>
      </c>
      <c r="AQ225" s="131">
        <v>3</v>
      </c>
      <c r="AR225" s="131">
        <v>0</v>
      </c>
      <c r="AS225" s="131">
        <v>96</v>
      </c>
      <c r="AT225" s="131">
        <v>110</v>
      </c>
      <c r="AU225" s="131">
        <v>520</v>
      </c>
    </row>
    <row r="226" spans="1:47">
      <c r="A226" s="130" t="s">
        <v>1418</v>
      </c>
      <c r="B226" s="131">
        <v>2154</v>
      </c>
      <c r="C226" s="131">
        <v>1239</v>
      </c>
      <c r="D226" s="131">
        <v>1089</v>
      </c>
      <c r="E226" s="131">
        <v>1065</v>
      </c>
      <c r="F226" s="131">
        <v>655</v>
      </c>
      <c r="G226" s="131">
        <v>1029</v>
      </c>
      <c r="H226" s="131">
        <v>209</v>
      </c>
      <c r="I226" s="131">
        <v>261</v>
      </c>
      <c r="J226" s="131">
        <v>1727</v>
      </c>
      <c r="K226" s="131">
        <v>427</v>
      </c>
      <c r="L226" s="131">
        <v>207</v>
      </c>
      <c r="M226" s="131">
        <v>362</v>
      </c>
      <c r="N226" s="131">
        <v>174</v>
      </c>
      <c r="O226" s="131">
        <v>0</v>
      </c>
      <c r="P226" s="131">
        <v>561</v>
      </c>
      <c r="Q226" s="131">
        <v>285</v>
      </c>
      <c r="R226" s="131">
        <v>467</v>
      </c>
      <c r="S226" s="131">
        <v>530</v>
      </c>
      <c r="T226" s="131">
        <v>84</v>
      </c>
      <c r="U226" s="131">
        <v>227</v>
      </c>
      <c r="V226" s="131">
        <v>981</v>
      </c>
      <c r="W226" s="131">
        <v>62</v>
      </c>
      <c r="X226" s="131">
        <v>12</v>
      </c>
      <c r="Y226" s="131">
        <v>37</v>
      </c>
      <c r="Z226" s="131">
        <v>285</v>
      </c>
      <c r="AA226" s="131">
        <v>54</v>
      </c>
      <c r="AB226" s="131">
        <v>147</v>
      </c>
      <c r="AC226" s="131">
        <v>193</v>
      </c>
      <c r="AD226" s="131">
        <v>128</v>
      </c>
      <c r="AE226" s="131">
        <v>75</v>
      </c>
      <c r="AF226" s="131">
        <v>68</v>
      </c>
      <c r="AG226" s="131">
        <v>515</v>
      </c>
      <c r="AH226" s="131">
        <v>48</v>
      </c>
      <c r="AI226" s="131">
        <v>333</v>
      </c>
      <c r="AJ226" s="131">
        <v>180</v>
      </c>
      <c r="AK226" s="131">
        <v>420</v>
      </c>
      <c r="AL226" s="131">
        <v>1227</v>
      </c>
      <c r="AM226" s="131">
        <v>404</v>
      </c>
      <c r="AN226" s="131">
        <v>49</v>
      </c>
      <c r="AO226" s="131">
        <v>1564</v>
      </c>
      <c r="AP226" s="131">
        <v>1140</v>
      </c>
      <c r="AQ226" s="131">
        <v>0</v>
      </c>
      <c r="AR226" s="131">
        <v>0</v>
      </c>
      <c r="AS226" s="131">
        <v>114</v>
      </c>
      <c r="AT226" s="131">
        <v>310</v>
      </c>
      <c r="AU226" s="131">
        <v>590</v>
      </c>
    </row>
    <row r="227" spans="1:47">
      <c r="A227" s="130" t="s">
        <v>1408</v>
      </c>
      <c r="B227" s="131">
        <v>1936</v>
      </c>
      <c r="C227" s="131">
        <v>936</v>
      </c>
      <c r="D227" s="131">
        <v>844</v>
      </c>
      <c r="E227" s="131">
        <v>1092</v>
      </c>
      <c r="F227" s="131">
        <v>556</v>
      </c>
      <c r="G227" s="131">
        <v>872</v>
      </c>
      <c r="H227" s="131">
        <v>254</v>
      </c>
      <c r="I227" s="131">
        <v>254</v>
      </c>
      <c r="J227" s="131">
        <v>1678</v>
      </c>
      <c r="K227" s="131">
        <v>258</v>
      </c>
      <c r="L227" s="131">
        <v>118</v>
      </c>
      <c r="M227" s="131">
        <v>197</v>
      </c>
      <c r="N227" s="131">
        <v>161</v>
      </c>
      <c r="O227" s="131">
        <v>0</v>
      </c>
      <c r="P227" s="131">
        <v>170</v>
      </c>
      <c r="Q227" s="131">
        <v>216</v>
      </c>
      <c r="R227" s="131">
        <v>486</v>
      </c>
      <c r="S227" s="131">
        <v>785</v>
      </c>
      <c r="T227" s="131">
        <v>91</v>
      </c>
      <c r="U227" s="131">
        <v>187</v>
      </c>
      <c r="V227" s="131">
        <v>1200</v>
      </c>
      <c r="W227" s="131">
        <v>140</v>
      </c>
      <c r="X227" s="131">
        <v>15</v>
      </c>
      <c r="Y227" s="131">
        <v>18</v>
      </c>
      <c r="Z227" s="131">
        <v>307</v>
      </c>
      <c r="AA227" s="131">
        <v>21</v>
      </c>
      <c r="AB227" s="131">
        <v>136</v>
      </c>
      <c r="AC227" s="131">
        <v>115</v>
      </c>
      <c r="AD227" s="131">
        <v>184</v>
      </c>
      <c r="AE227" s="131">
        <v>102</v>
      </c>
      <c r="AF227" s="131">
        <v>61</v>
      </c>
      <c r="AG227" s="131">
        <v>459</v>
      </c>
      <c r="AH227" s="131">
        <v>18</v>
      </c>
      <c r="AI227" s="131">
        <v>186</v>
      </c>
      <c r="AJ227" s="131">
        <v>163</v>
      </c>
      <c r="AK227" s="131">
        <v>321</v>
      </c>
      <c r="AL227" s="131">
        <v>987</v>
      </c>
      <c r="AM227" s="131">
        <v>499</v>
      </c>
      <c r="AN227" s="131">
        <v>47</v>
      </c>
      <c r="AO227" s="131">
        <v>1478</v>
      </c>
      <c r="AP227" s="131">
        <v>1208</v>
      </c>
      <c r="AQ227" s="131">
        <v>1</v>
      </c>
      <c r="AR227" s="131">
        <v>0</v>
      </c>
      <c r="AS227" s="131">
        <v>121</v>
      </c>
      <c r="AT227" s="131">
        <v>148</v>
      </c>
      <c r="AU227" s="131">
        <v>458</v>
      </c>
    </row>
    <row r="228" spans="1:47">
      <c r="A228" s="130" t="s">
        <v>1415</v>
      </c>
      <c r="B228" s="131">
        <v>2667</v>
      </c>
      <c r="C228" s="131">
        <v>1362</v>
      </c>
      <c r="D228" s="131">
        <v>1252</v>
      </c>
      <c r="E228" s="131">
        <v>1415</v>
      </c>
      <c r="F228" s="131">
        <v>752</v>
      </c>
      <c r="G228" s="131">
        <v>1234</v>
      </c>
      <c r="H228" s="131">
        <v>304</v>
      </c>
      <c r="I228" s="131">
        <v>377</v>
      </c>
      <c r="J228" s="131">
        <v>2255</v>
      </c>
      <c r="K228" s="131">
        <v>412</v>
      </c>
      <c r="L228" s="131">
        <v>171</v>
      </c>
      <c r="M228" s="131">
        <v>299</v>
      </c>
      <c r="N228" s="131">
        <v>213</v>
      </c>
      <c r="O228" s="131">
        <v>162</v>
      </c>
      <c r="P228" s="131">
        <v>348</v>
      </c>
      <c r="Q228" s="131">
        <v>390</v>
      </c>
      <c r="R228" s="131">
        <v>641</v>
      </c>
      <c r="S228" s="131">
        <v>907</v>
      </c>
      <c r="T228" s="131">
        <v>121</v>
      </c>
      <c r="U228" s="131">
        <v>259</v>
      </c>
      <c r="V228" s="131">
        <v>1458</v>
      </c>
      <c r="W228" s="131">
        <v>66</v>
      </c>
      <c r="X228" s="131">
        <v>10</v>
      </c>
      <c r="Y228" s="131">
        <v>46</v>
      </c>
      <c r="Z228" s="131">
        <v>408</v>
      </c>
      <c r="AA228" s="131">
        <v>37</v>
      </c>
      <c r="AB228" s="131">
        <v>164</v>
      </c>
      <c r="AC228" s="131">
        <v>163</v>
      </c>
      <c r="AD228" s="131">
        <v>256</v>
      </c>
      <c r="AE228" s="131">
        <v>112</v>
      </c>
      <c r="AF228" s="131">
        <v>78</v>
      </c>
      <c r="AG228" s="131">
        <v>664</v>
      </c>
      <c r="AH228" s="131">
        <v>48</v>
      </c>
      <c r="AI228" s="131">
        <v>310</v>
      </c>
      <c r="AJ228" s="131">
        <v>291</v>
      </c>
      <c r="AK228" s="131">
        <v>658</v>
      </c>
      <c r="AL228" s="131">
        <v>1277</v>
      </c>
      <c r="AM228" s="131">
        <v>608</v>
      </c>
      <c r="AN228" s="131">
        <v>46</v>
      </c>
      <c r="AO228" s="131">
        <v>2069</v>
      </c>
      <c r="AP228" s="131">
        <v>1700</v>
      </c>
      <c r="AQ228" s="131">
        <v>0</v>
      </c>
      <c r="AR228" s="131">
        <v>0</v>
      </c>
      <c r="AS228" s="131">
        <v>123</v>
      </c>
      <c r="AT228" s="131">
        <v>246</v>
      </c>
      <c r="AU228" s="131">
        <v>598</v>
      </c>
    </row>
    <row r="229" spans="1:47">
      <c r="A229" s="130" t="s">
        <v>1404</v>
      </c>
      <c r="B229" s="131">
        <v>2032</v>
      </c>
      <c r="C229" s="131">
        <v>922</v>
      </c>
      <c r="D229" s="131">
        <v>855</v>
      </c>
      <c r="E229" s="131">
        <v>1177</v>
      </c>
      <c r="F229" s="131">
        <v>536</v>
      </c>
      <c r="G229" s="131">
        <v>970</v>
      </c>
      <c r="H229" s="131">
        <v>285</v>
      </c>
      <c r="I229" s="131">
        <v>241</v>
      </c>
      <c r="J229" s="131">
        <v>1742</v>
      </c>
      <c r="K229" s="131">
        <v>290</v>
      </c>
      <c r="L229" s="131">
        <v>133</v>
      </c>
      <c r="M229" s="131">
        <v>179</v>
      </c>
      <c r="N229" s="131">
        <v>161</v>
      </c>
      <c r="O229" s="131">
        <v>0</v>
      </c>
      <c r="P229" s="131">
        <v>185</v>
      </c>
      <c r="Q229" s="131">
        <v>252</v>
      </c>
      <c r="R229" s="131">
        <v>534</v>
      </c>
      <c r="S229" s="131">
        <v>803</v>
      </c>
      <c r="T229" s="131">
        <v>91</v>
      </c>
      <c r="U229" s="131">
        <v>166</v>
      </c>
      <c r="V229" s="131">
        <v>1198</v>
      </c>
      <c r="W229" s="131">
        <v>74</v>
      </c>
      <c r="X229" s="131">
        <v>10</v>
      </c>
      <c r="Y229" s="131">
        <v>15</v>
      </c>
      <c r="Z229" s="131">
        <v>256</v>
      </c>
      <c r="AA229" s="131">
        <v>21</v>
      </c>
      <c r="AB229" s="131">
        <v>144</v>
      </c>
      <c r="AC229" s="131">
        <v>121</v>
      </c>
      <c r="AD229" s="131">
        <v>259</v>
      </c>
      <c r="AE229" s="131">
        <v>93</v>
      </c>
      <c r="AF229" s="131">
        <v>66</v>
      </c>
      <c r="AG229" s="131">
        <v>448</v>
      </c>
      <c r="AH229" s="131">
        <v>15</v>
      </c>
      <c r="AI229" s="131">
        <v>273</v>
      </c>
      <c r="AJ229" s="131">
        <v>232</v>
      </c>
      <c r="AK229" s="131">
        <v>465</v>
      </c>
      <c r="AL229" s="131">
        <v>950</v>
      </c>
      <c r="AM229" s="131">
        <v>525</v>
      </c>
      <c r="AN229" s="131">
        <v>43</v>
      </c>
      <c r="AO229" s="131">
        <v>1568</v>
      </c>
      <c r="AP229" s="131">
        <v>1330</v>
      </c>
      <c r="AQ229" s="131">
        <v>3</v>
      </c>
      <c r="AR229" s="131">
        <v>0</v>
      </c>
      <c r="AS229" s="131">
        <v>93</v>
      </c>
      <c r="AT229" s="131">
        <v>142</v>
      </c>
      <c r="AU229" s="131">
        <v>464</v>
      </c>
    </row>
    <row r="230" spans="1:47">
      <c r="A230" s="130" t="s">
        <v>1412</v>
      </c>
      <c r="B230" s="131">
        <v>1844</v>
      </c>
      <c r="C230" s="131">
        <v>865</v>
      </c>
      <c r="D230" s="131">
        <v>756</v>
      </c>
      <c r="E230" s="131">
        <v>1088</v>
      </c>
      <c r="F230" s="131">
        <v>518</v>
      </c>
      <c r="G230" s="131">
        <v>782</v>
      </c>
      <c r="H230" s="131">
        <v>212</v>
      </c>
      <c r="I230" s="131">
        <v>332</v>
      </c>
      <c r="J230" s="131">
        <v>1559</v>
      </c>
      <c r="K230" s="131">
        <v>285</v>
      </c>
      <c r="L230" s="131">
        <v>116</v>
      </c>
      <c r="M230" s="131">
        <v>97</v>
      </c>
      <c r="N230" s="131">
        <v>123</v>
      </c>
      <c r="O230" s="131">
        <v>0</v>
      </c>
      <c r="P230" s="131">
        <v>338</v>
      </c>
      <c r="Q230" s="131">
        <v>320</v>
      </c>
      <c r="R230" s="131">
        <v>509</v>
      </c>
      <c r="S230" s="131">
        <v>540</v>
      </c>
      <c r="T230" s="131">
        <v>46</v>
      </c>
      <c r="U230" s="131">
        <v>91</v>
      </c>
      <c r="V230" s="131">
        <v>824</v>
      </c>
      <c r="W230" s="131">
        <v>51</v>
      </c>
      <c r="X230" s="131">
        <v>12</v>
      </c>
      <c r="Y230" s="131">
        <v>32</v>
      </c>
      <c r="Z230" s="131">
        <v>265</v>
      </c>
      <c r="AA230" s="131">
        <v>38</v>
      </c>
      <c r="AB230" s="131">
        <v>91</v>
      </c>
      <c r="AC230" s="131">
        <v>152</v>
      </c>
      <c r="AD230" s="131">
        <v>169</v>
      </c>
      <c r="AE230" s="131">
        <v>67</v>
      </c>
      <c r="AF230" s="131">
        <v>76</v>
      </c>
      <c r="AG230" s="131">
        <v>377</v>
      </c>
      <c r="AH230" s="131">
        <v>31</v>
      </c>
      <c r="AI230" s="131">
        <v>281</v>
      </c>
      <c r="AJ230" s="131">
        <v>195</v>
      </c>
      <c r="AK230" s="131">
        <v>499</v>
      </c>
      <c r="AL230" s="131">
        <v>989</v>
      </c>
      <c r="AM230" s="131">
        <v>287</v>
      </c>
      <c r="AN230" s="131">
        <v>17</v>
      </c>
      <c r="AO230" s="131">
        <v>1451</v>
      </c>
      <c r="AP230" s="131">
        <v>1318</v>
      </c>
      <c r="AQ230" s="131">
        <v>0</v>
      </c>
      <c r="AR230" s="131">
        <v>0</v>
      </c>
      <c r="AS230" s="131">
        <v>46</v>
      </c>
      <c r="AT230" s="131">
        <v>87</v>
      </c>
      <c r="AU230" s="131">
        <v>393</v>
      </c>
    </row>
    <row r="231" spans="1:47">
      <c r="A231" s="130" t="s">
        <v>1423</v>
      </c>
      <c r="B231" s="131">
        <v>2802</v>
      </c>
      <c r="C231" s="131">
        <v>1557</v>
      </c>
      <c r="D231" s="131">
        <v>1443</v>
      </c>
      <c r="E231" s="131">
        <v>1359</v>
      </c>
      <c r="F231" s="131">
        <v>830</v>
      </c>
      <c r="G231" s="131">
        <v>1383</v>
      </c>
      <c r="H231" s="131">
        <v>289</v>
      </c>
      <c r="I231" s="131">
        <v>300</v>
      </c>
      <c r="J231" s="131">
        <v>2304</v>
      </c>
      <c r="K231" s="131">
        <v>498</v>
      </c>
      <c r="L231" s="131">
        <v>214</v>
      </c>
      <c r="M231" s="131">
        <v>479</v>
      </c>
      <c r="N231" s="131">
        <v>199</v>
      </c>
      <c r="O231" s="131">
        <v>373</v>
      </c>
      <c r="P231" s="131">
        <v>382</v>
      </c>
      <c r="Q231" s="131">
        <v>315</v>
      </c>
      <c r="R231" s="131">
        <v>652</v>
      </c>
      <c r="S231" s="131">
        <v>860</v>
      </c>
      <c r="T231" s="131">
        <v>150</v>
      </c>
      <c r="U231" s="131">
        <v>439</v>
      </c>
      <c r="V231" s="131">
        <v>1665</v>
      </c>
      <c r="W231" s="131">
        <v>47</v>
      </c>
      <c r="X231" s="131">
        <v>22</v>
      </c>
      <c r="Y231" s="131">
        <v>30</v>
      </c>
      <c r="Z231" s="131">
        <v>368</v>
      </c>
      <c r="AA231" s="131">
        <v>40</v>
      </c>
      <c r="AB231" s="131">
        <v>341</v>
      </c>
      <c r="AC231" s="131">
        <v>235</v>
      </c>
      <c r="AD231" s="131">
        <v>180</v>
      </c>
      <c r="AE231" s="131">
        <v>119</v>
      </c>
      <c r="AF231" s="131">
        <v>80</v>
      </c>
      <c r="AG231" s="131">
        <v>629</v>
      </c>
      <c r="AH231" s="131">
        <v>41</v>
      </c>
      <c r="AI231" s="131">
        <v>313</v>
      </c>
      <c r="AJ231" s="131">
        <v>316</v>
      </c>
      <c r="AK231" s="131">
        <v>629</v>
      </c>
      <c r="AL231" s="131">
        <v>1672</v>
      </c>
      <c r="AM231" s="131">
        <v>394</v>
      </c>
      <c r="AN231" s="131">
        <v>45</v>
      </c>
      <c r="AO231" s="131">
        <v>1989</v>
      </c>
      <c r="AP231" s="131">
        <v>1447</v>
      </c>
      <c r="AQ231" s="131">
        <v>0</v>
      </c>
      <c r="AR231" s="131">
        <v>0</v>
      </c>
      <c r="AS231" s="131">
        <v>135</v>
      </c>
      <c r="AT231" s="131">
        <v>407</v>
      </c>
      <c r="AU231" s="131">
        <v>813</v>
      </c>
    </row>
    <row r="232" spans="1:47">
      <c r="A232" s="130" t="s">
        <v>1422</v>
      </c>
      <c r="B232" s="131">
        <v>1086</v>
      </c>
      <c r="C232" s="131">
        <v>655</v>
      </c>
      <c r="D232" s="131">
        <v>562</v>
      </c>
      <c r="E232" s="131">
        <v>524</v>
      </c>
      <c r="F232" s="131">
        <v>277</v>
      </c>
      <c r="G232" s="131">
        <v>577</v>
      </c>
      <c r="H232" s="131">
        <v>114</v>
      </c>
      <c r="I232" s="131">
        <v>118</v>
      </c>
      <c r="J232" s="131">
        <v>871</v>
      </c>
      <c r="K232" s="131">
        <v>215</v>
      </c>
      <c r="L232" s="131">
        <v>97</v>
      </c>
      <c r="M232" s="131">
        <v>226</v>
      </c>
      <c r="N232" s="131">
        <v>92</v>
      </c>
      <c r="O232" s="131">
        <v>243</v>
      </c>
      <c r="P232" s="131">
        <v>91</v>
      </c>
      <c r="Q232" s="131">
        <v>113</v>
      </c>
      <c r="R232" s="131">
        <v>294</v>
      </c>
      <c r="S232" s="131">
        <v>394</v>
      </c>
      <c r="T232" s="131">
        <v>69</v>
      </c>
      <c r="U232" s="131">
        <v>121</v>
      </c>
      <c r="V232" s="131">
        <v>681</v>
      </c>
      <c r="W232" s="131">
        <v>28</v>
      </c>
      <c r="X232" s="131">
        <v>4</v>
      </c>
      <c r="Y232" s="131">
        <v>8</v>
      </c>
      <c r="Z232" s="131">
        <v>144</v>
      </c>
      <c r="AA232" s="131">
        <v>14</v>
      </c>
      <c r="AB232" s="131">
        <v>100</v>
      </c>
      <c r="AC232" s="131">
        <v>67</v>
      </c>
      <c r="AD232" s="131">
        <v>88</v>
      </c>
      <c r="AE232" s="131">
        <v>55</v>
      </c>
      <c r="AF232" s="131">
        <v>29</v>
      </c>
      <c r="AG232" s="131">
        <v>246</v>
      </c>
      <c r="AH232" s="131">
        <v>7</v>
      </c>
      <c r="AI232" s="131">
        <v>111</v>
      </c>
      <c r="AJ232" s="131">
        <v>175</v>
      </c>
      <c r="AK232" s="131">
        <v>154</v>
      </c>
      <c r="AL232" s="131">
        <v>559</v>
      </c>
      <c r="AM232" s="131">
        <v>296</v>
      </c>
      <c r="AN232" s="131">
        <v>34</v>
      </c>
      <c r="AO232" s="131">
        <v>796</v>
      </c>
      <c r="AP232" s="131">
        <v>541</v>
      </c>
      <c r="AQ232" s="131">
        <v>0</v>
      </c>
      <c r="AR232" s="131">
        <v>0</v>
      </c>
      <c r="AS232" s="131">
        <v>58</v>
      </c>
      <c r="AT232" s="131">
        <v>197</v>
      </c>
      <c r="AU232" s="131">
        <v>290</v>
      </c>
    </row>
    <row r="233" spans="1:47">
      <c r="A233" s="130" t="s">
        <v>1411</v>
      </c>
      <c r="B233" s="131">
        <v>1814</v>
      </c>
      <c r="C233" s="131">
        <v>820</v>
      </c>
      <c r="D233" s="131">
        <v>710</v>
      </c>
      <c r="E233" s="131">
        <v>1104</v>
      </c>
      <c r="F233" s="131">
        <v>523</v>
      </c>
      <c r="G233" s="131">
        <v>761</v>
      </c>
      <c r="H233" s="131">
        <v>239</v>
      </c>
      <c r="I233" s="131">
        <v>291</v>
      </c>
      <c r="J233" s="131">
        <v>1560</v>
      </c>
      <c r="K233" s="131">
        <v>254</v>
      </c>
      <c r="L233" s="131">
        <v>99</v>
      </c>
      <c r="M233" s="131">
        <v>87</v>
      </c>
      <c r="N233" s="131">
        <v>124</v>
      </c>
      <c r="O233" s="131">
        <v>0</v>
      </c>
      <c r="P233" s="131">
        <v>221</v>
      </c>
      <c r="Q233" s="131">
        <v>313</v>
      </c>
      <c r="R233" s="131">
        <v>489</v>
      </c>
      <c r="S233" s="131">
        <v>627</v>
      </c>
      <c r="T233" s="131">
        <v>49</v>
      </c>
      <c r="U233" s="131">
        <v>115</v>
      </c>
      <c r="V233" s="131">
        <v>916</v>
      </c>
      <c r="W233" s="131">
        <v>70</v>
      </c>
      <c r="X233" s="131">
        <v>8</v>
      </c>
      <c r="Y233" s="131">
        <v>25</v>
      </c>
      <c r="Z233" s="131">
        <v>268</v>
      </c>
      <c r="AA233" s="131">
        <v>25</v>
      </c>
      <c r="AB233" s="131">
        <v>103</v>
      </c>
      <c r="AC233" s="131">
        <v>111</v>
      </c>
      <c r="AD233" s="131">
        <v>146</v>
      </c>
      <c r="AE233" s="131">
        <v>94</v>
      </c>
      <c r="AF233" s="131">
        <v>69</v>
      </c>
      <c r="AG233" s="131">
        <v>422</v>
      </c>
      <c r="AH233" s="131">
        <v>17</v>
      </c>
      <c r="AI233" s="131">
        <v>249</v>
      </c>
      <c r="AJ233" s="131">
        <v>201</v>
      </c>
      <c r="AK233" s="131">
        <v>421</v>
      </c>
      <c r="AL233" s="131">
        <v>973</v>
      </c>
      <c r="AM233" s="131">
        <v>337</v>
      </c>
      <c r="AN233" s="131">
        <v>24</v>
      </c>
      <c r="AO233" s="131">
        <v>1439</v>
      </c>
      <c r="AP233" s="131">
        <v>1310</v>
      </c>
      <c r="AQ233" s="131">
        <v>0</v>
      </c>
      <c r="AR233" s="131">
        <v>0</v>
      </c>
      <c r="AS233" s="131">
        <v>66</v>
      </c>
      <c r="AT233" s="131">
        <v>63</v>
      </c>
      <c r="AU233" s="131">
        <v>375</v>
      </c>
    </row>
    <row r="234" spans="1:47">
      <c r="A234" s="130" t="s">
        <v>1403</v>
      </c>
      <c r="B234" s="131">
        <v>2332</v>
      </c>
      <c r="C234" s="131">
        <v>1123</v>
      </c>
      <c r="D234" s="131">
        <v>974</v>
      </c>
      <c r="E234" s="131">
        <v>1358</v>
      </c>
      <c r="F234" s="131">
        <v>634</v>
      </c>
      <c r="G234" s="131">
        <v>1038</v>
      </c>
      <c r="H234" s="131">
        <v>296</v>
      </c>
      <c r="I234" s="131">
        <v>364</v>
      </c>
      <c r="J234" s="131">
        <v>1967</v>
      </c>
      <c r="K234" s="131">
        <v>365</v>
      </c>
      <c r="L234" s="131">
        <v>167</v>
      </c>
      <c r="M234" s="131">
        <v>238</v>
      </c>
      <c r="N234" s="131">
        <v>160</v>
      </c>
      <c r="O234" s="131">
        <v>0</v>
      </c>
      <c r="P234" s="131">
        <v>210</v>
      </c>
      <c r="Q234" s="131">
        <v>262</v>
      </c>
      <c r="R234" s="131">
        <v>570</v>
      </c>
      <c r="S234" s="131">
        <v>919</v>
      </c>
      <c r="T234" s="131">
        <v>128</v>
      </c>
      <c r="U234" s="131">
        <v>241</v>
      </c>
      <c r="V234" s="131">
        <v>1439</v>
      </c>
      <c r="W234" s="131">
        <v>168</v>
      </c>
      <c r="X234" s="131">
        <v>9</v>
      </c>
      <c r="Y234" s="131">
        <v>31</v>
      </c>
      <c r="Z234" s="131">
        <v>334</v>
      </c>
      <c r="AA234" s="131">
        <v>20</v>
      </c>
      <c r="AB234" s="131">
        <v>147</v>
      </c>
      <c r="AC234" s="131">
        <v>189</v>
      </c>
      <c r="AD234" s="131">
        <v>197</v>
      </c>
      <c r="AE234" s="131">
        <v>130</v>
      </c>
      <c r="AF234" s="131">
        <v>63</v>
      </c>
      <c r="AG234" s="131">
        <v>593</v>
      </c>
      <c r="AH234" s="131">
        <v>28</v>
      </c>
      <c r="AI234" s="131">
        <v>245</v>
      </c>
      <c r="AJ234" s="131">
        <v>171</v>
      </c>
      <c r="AK234" s="131">
        <v>512</v>
      </c>
      <c r="AL234" s="131">
        <v>1394</v>
      </c>
      <c r="AM234" s="131">
        <v>346</v>
      </c>
      <c r="AN234" s="131">
        <v>20</v>
      </c>
      <c r="AO234" s="131">
        <v>1781</v>
      </c>
      <c r="AP234" s="131">
        <v>1477</v>
      </c>
      <c r="AQ234" s="131">
        <v>2</v>
      </c>
      <c r="AR234" s="131">
        <v>0</v>
      </c>
      <c r="AS234" s="131">
        <v>114</v>
      </c>
      <c r="AT234" s="131">
        <v>188</v>
      </c>
      <c r="AU234" s="131">
        <v>551</v>
      </c>
    </row>
    <row r="235" spans="1:47">
      <c r="A235" s="130" t="s">
        <v>1371</v>
      </c>
      <c r="B235" s="131">
        <v>2613</v>
      </c>
      <c r="C235" s="131">
        <v>1202</v>
      </c>
      <c r="D235" s="131">
        <v>1090</v>
      </c>
      <c r="E235" s="131">
        <v>1523</v>
      </c>
      <c r="F235" s="131">
        <v>788</v>
      </c>
      <c r="G235" s="131">
        <v>1134</v>
      </c>
      <c r="H235" s="131">
        <v>316</v>
      </c>
      <c r="I235" s="131">
        <v>375</v>
      </c>
      <c r="J235" s="131">
        <v>2271</v>
      </c>
      <c r="K235" s="131">
        <v>342</v>
      </c>
      <c r="L235" s="131">
        <v>156</v>
      </c>
      <c r="M235" s="131">
        <v>210</v>
      </c>
      <c r="N235" s="131">
        <v>244</v>
      </c>
      <c r="O235" s="131">
        <v>0</v>
      </c>
      <c r="P235" s="131">
        <v>252</v>
      </c>
      <c r="Q235" s="131">
        <v>297</v>
      </c>
      <c r="R235" s="131">
        <v>669</v>
      </c>
      <c r="S235" s="131">
        <v>1007</v>
      </c>
      <c r="T235" s="131">
        <v>128</v>
      </c>
      <c r="U235" s="131">
        <v>260</v>
      </c>
      <c r="V235" s="131">
        <v>1576</v>
      </c>
      <c r="W235" s="131">
        <v>139</v>
      </c>
      <c r="X235" s="131">
        <v>13</v>
      </c>
      <c r="Y235" s="131">
        <v>31</v>
      </c>
      <c r="Z235" s="131">
        <v>388</v>
      </c>
      <c r="AA235" s="131">
        <v>27</v>
      </c>
      <c r="AB235" s="131">
        <v>209</v>
      </c>
      <c r="AC235" s="131">
        <v>155</v>
      </c>
      <c r="AD235" s="131">
        <v>230</v>
      </c>
      <c r="AE235" s="131">
        <v>108</v>
      </c>
      <c r="AF235" s="131">
        <v>83</v>
      </c>
      <c r="AG235" s="131">
        <v>688</v>
      </c>
      <c r="AH235" s="131">
        <v>31</v>
      </c>
      <c r="AI235" s="131">
        <v>273</v>
      </c>
      <c r="AJ235" s="131">
        <v>219</v>
      </c>
      <c r="AK235" s="131">
        <v>621</v>
      </c>
      <c r="AL235" s="131">
        <v>720</v>
      </c>
      <c r="AM235" s="131">
        <v>1145</v>
      </c>
      <c r="AN235" s="131">
        <v>51</v>
      </c>
      <c r="AO235" s="131">
        <v>2014</v>
      </c>
      <c r="AP235" s="131">
        <v>1724</v>
      </c>
      <c r="AQ235" s="131">
        <v>1</v>
      </c>
      <c r="AR235" s="131">
        <v>0</v>
      </c>
      <c r="AS235" s="131">
        <v>143</v>
      </c>
      <c r="AT235" s="131">
        <v>146</v>
      </c>
      <c r="AU235" s="131">
        <v>599</v>
      </c>
    </row>
    <row r="236" spans="1:47">
      <c r="A236" s="130" t="s">
        <v>1409</v>
      </c>
      <c r="B236" s="131">
        <v>3084</v>
      </c>
      <c r="C236" s="131">
        <v>1851</v>
      </c>
      <c r="D236" s="131">
        <v>1602</v>
      </c>
      <c r="E236" s="131">
        <v>1482</v>
      </c>
      <c r="F236" s="131">
        <v>960</v>
      </c>
      <c r="G236" s="131">
        <v>1300</v>
      </c>
      <c r="H236" s="131">
        <v>361</v>
      </c>
      <c r="I236" s="131">
        <v>463</v>
      </c>
      <c r="J236" s="131">
        <v>2396</v>
      </c>
      <c r="K236" s="131">
        <v>688</v>
      </c>
      <c r="L236" s="131">
        <v>365</v>
      </c>
      <c r="M236" s="131">
        <v>695</v>
      </c>
      <c r="N236" s="131">
        <v>251</v>
      </c>
      <c r="O236" s="131">
        <v>822</v>
      </c>
      <c r="P236" s="131">
        <v>230</v>
      </c>
      <c r="Q236" s="131">
        <v>260</v>
      </c>
      <c r="R236" s="131">
        <v>677</v>
      </c>
      <c r="S236" s="131">
        <v>1341</v>
      </c>
      <c r="T236" s="131">
        <v>205</v>
      </c>
      <c r="U236" s="131">
        <v>371</v>
      </c>
      <c r="V236" s="131">
        <v>2122</v>
      </c>
      <c r="W236" s="131">
        <v>161</v>
      </c>
      <c r="X236" s="131">
        <v>13</v>
      </c>
      <c r="Y236" s="131">
        <v>27</v>
      </c>
      <c r="Z236" s="131">
        <v>507</v>
      </c>
      <c r="AA236" s="131">
        <v>55</v>
      </c>
      <c r="AB236" s="131">
        <v>233</v>
      </c>
      <c r="AC236" s="131">
        <v>292</v>
      </c>
      <c r="AD236" s="131">
        <v>249</v>
      </c>
      <c r="AE236" s="131">
        <v>137</v>
      </c>
      <c r="AF236" s="131">
        <v>58</v>
      </c>
      <c r="AG236" s="131">
        <v>716</v>
      </c>
      <c r="AH236" s="131">
        <v>23</v>
      </c>
      <c r="AI236" s="131">
        <v>281</v>
      </c>
      <c r="AJ236" s="131">
        <v>315</v>
      </c>
      <c r="AK236" s="131">
        <v>406</v>
      </c>
      <c r="AL236" s="131">
        <v>1611</v>
      </c>
      <c r="AM236" s="131">
        <v>888</v>
      </c>
      <c r="AN236" s="131">
        <v>85</v>
      </c>
      <c r="AO236" s="131">
        <v>2371</v>
      </c>
      <c r="AP236" s="131">
        <v>1554</v>
      </c>
      <c r="AQ236" s="131">
        <v>0</v>
      </c>
      <c r="AR236" s="131">
        <v>0</v>
      </c>
      <c r="AS236" s="131">
        <v>245</v>
      </c>
      <c r="AT236" s="131">
        <v>572</v>
      </c>
      <c r="AU236" s="131">
        <v>713</v>
      </c>
    </row>
    <row r="237" spans="1:47">
      <c r="A237" s="130" t="s">
        <v>1731</v>
      </c>
      <c r="B237" s="131">
        <v>18194</v>
      </c>
      <c r="C237" s="131">
        <v>10293</v>
      </c>
      <c r="D237" s="131">
        <v>9583</v>
      </c>
      <c r="E237" s="131">
        <v>8611</v>
      </c>
      <c r="F237" s="131">
        <v>5597</v>
      </c>
      <c r="G237" s="131">
        <v>8370</v>
      </c>
      <c r="H237" s="131">
        <v>2011</v>
      </c>
      <c r="I237" s="131">
        <v>2216</v>
      </c>
      <c r="J237" s="131">
        <v>14608</v>
      </c>
      <c r="K237" s="131">
        <v>3586</v>
      </c>
      <c r="L237" s="131">
        <v>1792</v>
      </c>
      <c r="M237" s="131">
        <v>3556</v>
      </c>
      <c r="N237" s="131">
        <v>1193</v>
      </c>
      <c r="O237" s="131">
        <v>6674</v>
      </c>
      <c r="P237" s="131">
        <v>2527</v>
      </c>
      <c r="Q237" s="131">
        <v>1891</v>
      </c>
      <c r="R237" s="131">
        <v>4465</v>
      </c>
      <c r="S237" s="131">
        <v>6483</v>
      </c>
      <c r="T237" s="131">
        <v>805</v>
      </c>
      <c r="U237" s="131">
        <v>2013</v>
      </c>
      <c r="V237" s="131">
        <v>10715</v>
      </c>
      <c r="W237" s="131">
        <v>310</v>
      </c>
      <c r="X237" s="131">
        <v>97</v>
      </c>
      <c r="Y237" s="131">
        <v>171</v>
      </c>
      <c r="Z237" s="131">
        <v>2488</v>
      </c>
      <c r="AA237" s="131">
        <v>330</v>
      </c>
      <c r="AB237" s="131">
        <v>1623</v>
      </c>
      <c r="AC237" s="131">
        <v>1492</v>
      </c>
      <c r="AD237" s="131">
        <v>1458</v>
      </c>
      <c r="AE237" s="131">
        <v>851</v>
      </c>
      <c r="AF237" s="131">
        <v>532</v>
      </c>
      <c r="AG237" s="131">
        <v>4044</v>
      </c>
      <c r="AH237" s="131">
        <v>237</v>
      </c>
      <c r="AI237" s="131">
        <v>1860</v>
      </c>
      <c r="AJ237" s="131">
        <v>2583</v>
      </c>
      <c r="AK237" s="131">
        <v>4363</v>
      </c>
      <c r="AL237" s="131">
        <v>9231</v>
      </c>
      <c r="AM237" s="131">
        <v>3883</v>
      </c>
      <c r="AN237" s="131">
        <v>247</v>
      </c>
      <c r="AO237" s="131">
        <v>13619</v>
      </c>
      <c r="AP237" s="131">
        <v>9702</v>
      </c>
      <c r="AQ237" s="131">
        <v>3</v>
      </c>
      <c r="AR237" s="131">
        <v>0</v>
      </c>
      <c r="AS237" s="131">
        <v>1030</v>
      </c>
      <c r="AT237" s="131">
        <v>2884</v>
      </c>
      <c r="AU237" s="131">
        <v>4575</v>
      </c>
    </row>
    <row r="238" spans="1:47">
      <c r="A238" s="130" t="s">
        <v>1732</v>
      </c>
      <c r="B238" s="131">
        <v>11960</v>
      </c>
      <c r="C238" s="131">
        <v>6901</v>
      </c>
      <c r="D238" s="131">
        <v>6457</v>
      </c>
      <c r="E238" s="131">
        <v>5503</v>
      </c>
      <c r="F238" s="131">
        <v>3931</v>
      </c>
      <c r="G238" s="131">
        <v>5591</v>
      </c>
      <c r="H238" s="131">
        <v>1199</v>
      </c>
      <c r="I238" s="131">
        <v>1239</v>
      </c>
      <c r="J238" s="131">
        <v>9715</v>
      </c>
      <c r="K238" s="131">
        <v>2245</v>
      </c>
      <c r="L238" s="131">
        <v>1055</v>
      </c>
      <c r="M238" s="131">
        <v>2139</v>
      </c>
      <c r="N238" s="131">
        <v>945</v>
      </c>
      <c r="O238" s="131">
        <v>1985</v>
      </c>
      <c r="P238" s="131">
        <v>3102</v>
      </c>
      <c r="Q238" s="131">
        <v>1561</v>
      </c>
      <c r="R238" s="131">
        <v>2588</v>
      </c>
      <c r="S238" s="131">
        <v>2763</v>
      </c>
      <c r="T238" s="131">
        <v>503</v>
      </c>
      <c r="U238" s="131">
        <v>1436</v>
      </c>
      <c r="V238" s="131">
        <v>5544</v>
      </c>
      <c r="W238" s="131">
        <v>209</v>
      </c>
      <c r="X238" s="131">
        <v>115</v>
      </c>
      <c r="Y238" s="131">
        <v>222</v>
      </c>
      <c r="Z238" s="131">
        <v>1664</v>
      </c>
      <c r="AA238" s="131">
        <v>431</v>
      </c>
      <c r="AB238" s="131">
        <v>1068</v>
      </c>
      <c r="AC238" s="131">
        <v>1196</v>
      </c>
      <c r="AD238" s="131">
        <v>652</v>
      </c>
      <c r="AE238" s="131">
        <v>387</v>
      </c>
      <c r="AF238" s="131">
        <v>322</v>
      </c>
      <c r="AG238" s="131">
        <v>2585</v>
      </c>
      <c r="AH238" s="131">
        <v>492</v>
      </c>
      <c r="AI238" s="131">
        <v>1482</v>
      </c>
      <c r="AJ238" s="131">
        <v>1014</v>
      </c>
      <c r="AK238" s="131">
        <v>2202</v>
      </c>
      <c r="AL238" s="131">
        <v>7188</v>
      </c>
      <c r="AM238" s="131">
        <v>1872</v>
      </c>
      <c r="AN238" s="131">
        <v>273</v>
      </c>
      <c r="AO238" s="131">
        <v>8602</v>
      </c>
      <c r="AP238" s="131">
        <v>6226</v>
      </c>
      <c r="AQ238" s="131">
        <v>2</v>
      </c>
      <c r="AR238" s="131">
        <v>1</v>
      </c>
      <c r="AS238" s="131">
        <v>591</v>
      </c>
      <c r="AT238" s="131">
        <v>1782</v>
      </c>
      <c r="AU238" s="131">
        <v>3358</v>
      </c>
    </row>
    <row r="239" spans="1:47">
      <c r="A239" s="130" t="s">
        <v>1424</v>
      </c>
      <c r="B239" s="131">
        <v>2974</v>
      </c>
      <c r="C239" s="131">
        <v>1644</v>
      </c>
      <c r="D239" s="131">
        <v>1619</v>
      </c>
      <c r="E239" s="131">
        <v>1355</v>
      </c>
      <c r="F239" s="131">
        <v>805</v>
      </c>
      <c r="G239" s="131">
        <v>1518</v>
      </c>
      <c r="H239" s="131">
        <v>317</v>
      </c>
      <c r="I239" s="131">
        <v>334</v>
      </c>
      <c r="J239" s="131">
        <v>2478</v>
      </c>
      <c r="K239" s="131">
        <v>496</v>
      </c>
      <c r="L239" s="131">
        <v>218</v>
      </c>
      <c r="M239" s="131">
        <v>502</v>
      </c>
      <c r="N239" s="131">
        <v>255</v>
      </c>
      <c r="O239" s="131">
        <v>1037</v>
      </c>
      <c r="P239" s="131">
        <v>302</v>
      </c>
      <c r="Q239" s="131">
        <v>304</v>
      </c>
      <c r="R239" s="131">
        <v>765</v>
      </c>
      <c r="S239" s="131">
        <v>965</v>
      </c>
      <c r="T239" s="131">
        <v>184</v>
      </c>
      <c r="U239" s="131">
        <v>452</v>
      </c>
      <c r="V239" s="131">
        <v>1856</v>
      </c>
      <c r="W239" s="131">
        <v>39</v>
      </c>
      <c r="X239" s="131">
        <v>18</v>
      </c>
      <c r="Y239" s="131">
        <v>38</v>
      </c>
      <c r="Z239" s="131">
        <v>331</v>
      </c>
      <c r="AA239" s="131">
        <v>37</v>
      </c>
      <c r="AB239" s="131">
        <v>464</v>
      </c>
      <c r="AC239" s="131">
        <v>221</v>
      </c>
      <c r="AD239" s="131">
        <v>198</v>
      </c>
      <c r="AE239" s="131">
        <v>158</v>
      </c>
      <c r="AF239" s="131">
        <v>75</v>
      </c>
      <c r="AG239" s="131">
        <v>683</v>
      </c>
      <c r="AH239" s="131">
        <v>20</v>
      </c>
      <c r="AI239" s="131">
        <v>291</v>
      </c>
      <c r="AJ239" s="131">
        <v>385</v>
      </c>
      <c r="AK239" s="131">
        <v>442</v>
      </c>
      <c r="AL239" s="131">
        <v>1573</v>
      </c>
      <c r="AM239" s="131">
        <v>757</v>
      </c>
      <c r="AN239" s="131">
        <v>83</v>
      </c>
      <c r="AO239" s="131">
        <v>2107</v>
      </c>
      <c r="AP239" s="131">
        <v>1552</v>
      </c>
      <c r="AQ239" s="131">
        <v>0</v>
      </c>
      <c r="AR239" s="131">
        <v>1</v>
      </c>
      <c r="AS239" s="131">
        <v>129</v>
      </c>
      <c r="AT239" s="131">
        <v>425</v>
      </c>
      <c r="AU239" s="131">
        <v>867</v>
      </c>
    </row>
    <row r="240" spans="1:47">
      <c r="A240" s="130" t="s">
        <v>1425</v>
      </c>
      <c r="B240" s="131">
        <v>2933</v>
      </c>
      <c r="C240" s="131">
        <v>1695</v>
      </c>
      <c r="D240" s="131">
        <v>1473</v>
      </c>
      <c r="E240" s="131">
        <v>1460</v>
      </c>
      <c r="F240" s="131">
        <v>804</v>
      </c>
      <c r="G240" s="131">
        <v>1455</v>
      </c>
      <c r="H240" s="131">
        <v>309</v>
      </c>
      <c r="I240" s="131">
        <v>365</v>
      </c>
      <c r="J240" s="131">
        <v>2298</v>
      </c>
      <c r="K240" s="131">
        <v>635</v>
      </c>
      <c r="L240" s="131">
        <v>301</v>
      </c>
      <c r="M240" s="131">
        <v>597</v>
      </c>
      <c r="N240" s="131">
        <v>291</v>
      </c>
      <c r="O240" s="131">
        <v>268</v>
      </c>
      <c r="P240" s="131">
        <v>416</v>
      </c>
      <c r="Q240" s="131">
        <v>324</v>
      </c>
      <c r="R240" s="131">
        <v>677</v>
      </c>
      <c r="S240" s="131">
        <v>894</v>
      </c>
      <c r="T240" s="131">
        <v>167</v>
      </c>
      <c r="U240" s="131">
        <v>453</v>
      </c>
      <c r="V240" s="131">
        <v>1730</v>
      </c>
      <c r="W240" s="131">
        <v>71</v>
      </c>
      <c r="X240" s="131">
        <v>29</v>
      </c>
      <c r="Y240" s="131">
        <v>20</v>
      </c>
      <c r="Z240" s="131">
        <v>364</v>
      </c>
      <c r="AA240" s="131">
        <v>59</v>
      </c>
      <c r="AB240" s="131">
        <v>309</v>
      </c>
      <c r="AC240" s="131">
        <v>255</v>
      </c>
      <c r="AD240" s="131">
        <v>165</v>
      </c>
      <c r="AE240" s="131">
        <v>119</v>
      </c>
      <c r="AF240" s="131">
        <v>87</v>
      </c>
      <c r="AG240" s="131">
        <v>705</v>
      </c>
      <c r="AH240" s="131">
        <v>78</v>
      </c>
      <c r="AI240" s="131">
        <v>335</v>
      </c>
      <c r="AJ240" s="131">
        <v>304</v>
      </c>
      <c r="AK240" s="131">
        <v>586</v>
      </c>
      <c r="AL240" s="131">
        <v>1931</v>
      </c>
      <c r="AM240" s="131">
        <v>218</v>
      </c>
      <c r="AN240" s="131">
        <v>66</v>
      </c>
      <c r="AO240" s="131">
        <v>2150</v>
      </c>
      <c r="AP240" s="131">
        <v>1485</v>
      </c>
      <c r="AQ240" s="131">
        <v>0</v>
      </c>
      <c r="AR240" s="131">
        <v>0</v>
      </c>
      <c r="AS240" s="131">
        <v>157</v>
      </c>
      <c r="AT240" s="131">
        <v>508</v>
      </c>
      <c r="AU240" s="131">
        <v>783</v>
      </c>
    </row>
    <row r="241" spans="1:47">
      <c r="A241" s="130"/>
      <c r="B241" s="131">
        <v>12809</v>
      </c>
      <c r="C241" s="131">
        <v>7160</v>
      </c>
      <c r="D241" s="131">
        <v>6162</v>
      </c>
      <c r="E241" s="131">
        <v>6647</v>
      </c>
      <c r="F241" s="131">
        <v>3458</v>
      </c>
      <c r="G241" s="131">
        <v>5896</v>
      </c>
      <c r="H241" s="131">
        <v>1563</v>
      </c>
      <c r="I241" s="131">
        <v>1892</v>
      </c>
      <c r="J241" s="131">
        <v>10183</v>
      </c>
      <c r="K241" s="131">
        <v>2626</v>
      </c>
      <c r="L241" s="131">
        <v>1220</v>
      </c>
      <c r="M241" s="131">
        <v>1867</v>
      </c>
      <c r="N241" s="131">
        <v>985</v>
      </c>
      <c r="O241" s="131">
        <v>0</v>
      </c>
      <c r="P241" s="131">
        <v>1267</v>
      </c>
      <c r="Q241" s="131">
        <v>1459</v>
      </c>
      <c r="R241" s="131">
        <v>3051</v>
      </c>
      <c r="S241" s="131">
        <v>4468</v>
      </c>
      <c r="T241" s="131">
        <v>723</v>
      </c>
      <c r="U241" s="131">
        <v>1829</v>
      </c>
      <c r="V241" s="131">
        <v>7962</v>
      </c>
      <c r="W241" s="131">
        <v>463</v>
      </c>
      <c r="X241" s="131">
        <v>69</v>
      </c>
      <c r="Y241" s="131">
        <v>133</v>
      </c>
      <c r="Z241" s="131">
        <v>1833</v>
      </c>
      <c r="AA241" s="131">
        <v>163</v>
      </c>
      <c r="AB241" s="131">
        <v>831</v>
      </c>
      <c r="AC241" s="131">
        <v>920</v>
      </c>
      <c r="AD241" s="131">
        <v>1688</v>
      </c>
      <c r="AE241" s="131">
        <v>504</v>
      </c>
      <c r="AF241" s="131">
        <v>424</v>
      </c>
      <c r="AG241" s="131">
        <v>2531</v>
      </c>
      <c r="AH241" s="131">
        <v>174</v>
      </c>
      <c r="AI241" s="131">
        <v>1458</v>
      </c>
      <c r="AJ241" s="131">
        <v>1465</v>
      </c>
      <c r="AK241" s="131">
        <v>2669</v>
      </c>
      <c r="AL241" s="131">
        <v>6259</v>
      </c>
      <c r="AM241" s="131">
        <v>3079</v>
      </c>
      <c r="AN241" s="131">
        <v>320</v>
      </c>
      <c r="AO241" s="131">
        <v>9624</v>
      </c>
      <c r="AP241" s="131">
        <v>7315</v>
      </c>
      <c r="AQ241" s="131">
        <v>3</v>
      </c>
      <c r="AR241" s="131">
        <v>0</v>
      </c>
      <c r="AS241" s="131">
        <v>708</v>
      </c>
      <c r="AT241" s="131">
        <v>1598</v>
      </c>
      <c r="AU241" s="131">
        <v>3185</v>
      </c>
    </row>
    <row r="242" spans="1:47">
      <c r="A242" s="130" t="s">
        <v>1530</v>
      </c>
      <c r="B242" s="131">
        <v>52635</v>
      </c>
      <c r="C242" s="131">
        <v>27515</v>
      </c>
      <c r="D242" s="131">
        <v>25466</v>
      </c>
      <c r="E242" s="131">
        <v>27169</v>
      </c>
      <c r="F242" s="131">
        <v>15024</v>
      </c>
      <c r="G242" s="131">
        <v>23883</v>
      </c>
      <c r="H242" s="131">
        <v>6354</v>
      </c>
      <c r="I242" s="131">
        <v>7374</v>
      </c>
      <c r="J242" s="131">
        <v>44283</v>
      </c>
      <c r="K242" s="131">
        <v>8352</v>
      </c>
      <c r="L242" s="131">
        <v>3699</v>
      </c>
      <c r="M242" s="131">
        <v>6559</v>
      </c>
      <c r="N242" s="131">
        <v>4556</v>
      </c>
      <c r="O242" s="131">
        <v>4458</v>
      </c>
      <c r="P242" s="131">
        <v>8912</v>
      </c>
      <c r="Q242" s="131">
        <v>6529</v>
      </c>
      <c r="R242" s="131">
        <v>11879</v>
      </c>
      <c r="S242" s="131">
        <v>17044</v>
      </c>
      <c r="T242" s="131">
        <v>2306</v>
      </c>
      <c r="U242" s="131">
        <v>5920</v>
      </c>
      <c r="V242" s="131">
        <v>28567</v>
      </c>
      <c r="W242" s="131">
        <v>2445</v>
      </c>
      <c r="X242" s="131">
        <v>450</v>
      </c>
      <c r="Y242" s="131">
        <v>674</v>
      </c>
      <c r="Z242" s="131">
        <v>7495</v>
      </c>
      <c r="AA242" s="131">
        <v>1221</v>
      </c>
      <c r="AB242" s="131">
        <v>3482</v>
      </c>
      <c r="AC242" s="131">
        <v>5236</v>
      </c>
      <c r="AD242" s="131">
        <v>4018</v>
      </c>
      <c r="AE242" s="131">
        <v>1754</v>
      </c>
      <c r="AF242" s="131">
        <v>1669</v>
      </c>
      <c r="AG242" s="131">
        <v>11047</v>
      </c>
      <c r="AH242" s="131">
        <v>1307</v>
      </c>
      <c r="AI242" s="131">
        <v>6247</v>
      </c>
      <c r="AJ242" s="131">
        <v>5045</v>
      </c>
      <c r="AK242" s="131">
        <v>11188</v>
      </c>
      <c r="AL242" s="131">
        <v>24008</v>
      </c>
      <c r="AM242" s="131">
        <v>14112</v>
      </c>
      <c r="AN242" s="131">
        <v>1036</v>
      </c>
      <c r="AO242" s="131">
        <v>41228</v>
      </c>
      <c r="AP242" s="131">
        <v>33082</v>
      </c>
      <c r="AQ242" s="131">
        <v>15</v>
      </c>
      <c r="AR242" s="131">
        <v>6</v>
      </c>
      <c r="AS242" s="131">
        <v>2660</v>
      </c>
      <c r="AT242" s="131">
        <v>5465</v>
      </c>
      <c r="AU242" s="131">
        <v>11407</v>
      </c>
    </row>
    <row r="243" spans="1:47">
      <c r="A243" s="130" t="s">
        <v>1531</v>
      </c>
      <c r="B243" s="131">
        <v>44424</v>
      </c>
      <c r="C243" s="131">
        <v>23376</v>
      </c>
      <c r="D243" s="131">
        <v>20961</v>
      </c>
      <c r="E243" s="131">
        <v>23463</v>
      </c>
      <c r="F243" s="131">
        <v>12272</v>
      </c>
      <c r="G243" s="131">
        <v>20608</v>
      </c>
      <c r="H243" s="131">
        <v>5380</v>
      </c>
      <c r="I243" s="131">
        <v>6164</v>
      </c>
      <c r="J243" s="131">
        <v>36968</v>
      </c>
      <c r="K243" s="131">
        <v>7456</v>
      </c>
      <c r="L243" s="131">
        <v>3140</v>
      </c>
      <c r="M243" s="131">
        <v>4937</v>
      </c>
      <c r="N243" s="131">
        <v>3792</v>
      </c>
      <c r="O243" s="131">
        <v>4627</v>
      </c>
      <c r="P243" s="131">
        <v>5035</v>
      </c>
      <c r="Q243" s="131">
        <v>5460</v>
      </c>
      <c r="R243" s="131">
        <v>10768</v>
      </c>
      <c r="S243" s="131">
        <v>15649</v>
      </c>
      <c r="T243" s="131">
        <v>2375</v>
      </c>
      <c r="U243" s="131">
        <v>5114</v>
      </c>
      <c r="V243" s="131">
        <v>26265</v>
      </c>
      <c r="W243" s="131">
        <v>1765</v>
      </c>
      <c r="X243" s="131">
        <v>291</v>
      </c>
      <c r="Y243" s="131">
        <v>509</v>
      </c>
      <c r="Z243" s="131">
        <v>6170</v>
      </c>
      <c r="AA243" s="131">
        <v>736</v>
      </c>
      <c r="AB243" s="131">
        <v>2935</v>
      </c>
      <c r="AC243" s="131">
        <v>3064</v>
      </c>
      <c r="AD243" s="131">
        <v>5547</v>
      </c>
      <c r="AE243" s="131">
        <v>1796</v>
      </c>
      <c r="AF243" s="131">
        <v>1237</v>
      </c>
      <c r="AG243" s="131">
        <v>8524</v>
      </c>
      <c r="AH243" s="131">
        <v>652</v>
      </c>
      <c r="AI243" s="131">
        <v>5477</v>
      </c>
      <c r="AJ243" s="131">
        <v>5382</v>
      </c>
      <c r="AK243" s="131">
        <v>7367</v>
      </c>
      <c r="AL243" s="131">
        <v>26418</v>
      </c>
      <c r="AM243" s="131">
        <v>7629</v>
      </c>
      <c r="AN243" s="131">
        <v>1445</v>
      </c>
      <c r="AO243" s="131">
        <v>33967</v>
      </c>
      <c r="AP243" s="131">
        <v>27813</v>
      </c>
      <c r="AQ243" s="131">
        <v>16</v>
      </c>
      <c r="AR243" s="131">
        <v>3</v>
      </c>
      <c r="AS243" s="131">
        <v>2181</v>
      </c>
      <c r="AT243" s="131">
        <v>3954</v>
      </c>
      <c r="AU243" s="131">
        <v>10457</v>
      </c>
    </row>
    <row r="244" spans="1:47">
      <c r="A244" s="130" t="s">
        <v>1532</v>
      </c>
      <c r="B244" s="131">
        <v>29553</v>
      </c>
      <c r="C244" s="131">
        <v>14996</v>
      </c>
      <c r="D244" s="131">
        <v>13671</v>
      </c>
      <c r="E244" s="131">
        <v>15882</v>
      </c>
      <c r="F244" s="131">
        <v>8057</v>
      </c>
      <c r="G244" s="131">
        <v>13038</v>
      </c>
      <c r="H244" s="131">
        <v>3744</v>
      </c>
      <c r="I244" s="131">
        <v>4714</v>
      </c>
      <c r="J244" s="131">
        <v>25177</v>
      </c>
      <c r="K244" s="131">
        <v>4376</v>
      </c>
      <c r="L244" s="131">
        <v>1851</v>
      </c>
      <c r="M244" s="131">
        <v>2932</v>
      </c>
      <c r="N244" s="131">
        <v>3252</v>
      </c>
      <c r="O244" s="131">
        <v>1811</v>
      </c>
      <c r="P244" s="131">
        <v>3887</v>
      </c>
      <c r="Q244" s="131">
        <v>3501</v>
      </c>
      <c r="R244" s="131">
        <v>7082</v>
      </c>
      <c r="S244" s="131">
        <v>10907</v>
      </c>
      <c r="T244" s="131">
        <v>1289</v>
      </c>
      <c r="U244" s="131">
        <v>2866</v>
      </c>
      <c r="V244" s="131">
        <v>17030</v>
      </c>
      <c r="W244" s="131">
        <v>1827</v>
      </c>
      <c r="X244" s="131">
        <v>224</v>
      </c>
      <c r="Y244" s="131">
        <v>246</v>
      </c>
      <c r="Z244" s="131">
        <v>3925</v>
      </c>
      <c r="AA244" s="131">
        <v>509</v>
      </c>
      <c r="AB244" s="131">
        <v>1915</v>
      </c>
      <c r="AC244" s="131">
        <v>2537</v>
      </c>
      <c r="AD244" s="131">
        <v>3301</v>
      </c>
      <c r="AE244" s="131">
        <v>1230</v>
      </c>
      <c r="AF244" s="131">
        <v>975</v>
      </c>
      <c r="AG244" s="131">
        <v>6366</v>
      </c>
      <c r="AH244" s="131">
        <v>508</v>
      </c>
      <c r="AI244" s="131">
        <v>3300</v>
      </c>
      <c r="AJ244" s="131">
        <v>2510</v>
      </c>
      <c r="AK244" s="131">
        <v>5038</v>
      </c>
      <c r="AL244" s="131">
        <v>15619</v>
      </c>
      <c r="AM244" s="131">
        <v>7506</v>
      </c>
      <c r="AN244" s="131">
        <v>544</v>
      </c>
      <c r="AO244" s="131">
        <v>23233</v>
      </c>
      <c r="AP244" s="131">
        <v>19433</v>
      </c>
      <c r="AQ244" s="131">
        <v>4</v>
      </c>
      <c r="AR244" s="131">
        <v>0</v>
      </c>
      <c r="AS244" s="131">
        <v>1501</v>
      </c>
      <c r="AT244" s="131">
        <v>2295</v>
      </c>
      <c r="AU244" s="131">
        <v>6320</v>
      </c>
    </row>
    <row r="245" spans="1:47">
      <c r="A245" s="130" t="s">
        <v>1533</v>
      </c>
      <c r="B245" s="131">
        <v>18475</v>
      </c>
      <c r="C245" s="131">
        <v>9875</v>
      </c>
      <c r="D245" s="131">
        <v>9095</v>
      </c>
      <c r="E245" s="131">
        <v>9380</v>
      </c>
      <c r="F245" s="131">
        <v>5309</v>
      </c>
      <c r="G245" s="131">
        <v>8095</v>
      </c>
      <c r="H245" s="131">
        <v>2289</v>
      </c>
      <c r="I245" s="131">
        <v>2782</v>
      </c>
      <c r="J245" s="131">
        <v>15483</v>
      </c>
      <c r="K245" s="131">
        <v>2992</v>
      </c>
      <c r="L245" s="131">
        <v>1292</v>
      </c>
      <c r="M245" s="131">
        <v>2660</v>
      </c>
      <c r="N245" s="131">
        <v>1755</v>
      </c>
      <c r="O245" s="131">
        <v>2056</v>
      </c>
      <c r="P245" s="131">
        <v>1975</v>
      </c>
      <c r="Q245" s="131">
        <v>1925</v>
      </c>
      <c r="R245" s="131">
        <v>4164</v>
      </c>
      <c r="S245" s="131">
        <v>7100</v>
      </c>
      <c r="T245" s="131">
        <v>967</v>
      </c>
      <c r="U245" s="131">
        <v>2332</v>
      </c>
      <c r="V245" s="131">
        <v>11603</v>
      </c>
      <c r="W245" s="131">
        <v>1206</v>
      </c>
      <c r="X245" s="131">
        <v>110</v>
      </c>
      <c r="Y245" s="131">
        <v>123</v>
      </c>
      <c r="Z245" s="131">
        <v>2366</v>
      </c>
      <c r="AA245" s="131">
        <v>295</v>
      </c>
      <c r="AB245" s="131">
        <v>1135</v>
      </c>
      <c r="AC245" s="131">
        <v>1319</v>
      </c>
      <c r="AD245" s="131">
        <v>2577</v>
      </c>
      <c r="AE245" s="131">
        <v>650</v>
      </c>
      <c r="AF245" s="131">
        <v>718</v>
      </c>
      <c r="AG245" s="131">
        <v>3786</v>
      </c>
      <c r="AH245" s="131">
        <v>309</v>
      </c>
      <c r="AI245" s="131">
        <v>1911</v>
      </c>
      <c r="AJ245" s="131">
        <v>1771</v>
      </c>
      <c r="AK245" s="131">
        <v>3702</v>
      </c>
      <c r="AL245" s="131">
        <v>10274</v>
      </c>
      <c r="AM245" s="131">
        <v>3322</v>
      </c>
      <c r="AN245" s="131">
        <v>370</v>
      </c>
      <c r="AO245" s="131">
        <v>14478</v>
      </c>
      <c r="AP245" s="131">
        <v>11189</v>
      </c>
      <c r="AQ245" s="131">
        <v>1</v>
      </c>
      <c r="AR245" s="131">
        <v>6</v>
      </c>
      <c r="AS245" s="131">
        <v>1133</v>
      </c>
      <c r="AT245" s="131">
        <v>2149</v>
      </c>
      <c r="AU245" s="131">
        <v>3997</v>
      </c>
    </row>
    <row r="246" spans="1:47">
      <c r="A246" s="130" t="s">
        <v>1534</v>
      </c>
      <c r="B246" s="131">
        <v>101998</v>
      </c>
      <c r="C246" s="131">
        <v>54957</v>
      </c>
      <c r="D246" s="131">
        <v>50011</v>
      </c>
      <c r="E246" s="131">
        <v>51987</v>
      </c>
      <c r="F246" s="131">
        <v>30243</v>
      </c>
      <c r="G246" s="131">
        <v>46788</v>
      </c>
      <c r="H246" s="131">
        <v>11630</v>
      </c>
      <c r="I246" s="131">
        <v>13337</v>
      </c>
      <c r="J246" s="131">
        <v>83807</v>
      </c>
      <c r="K246" s="131">
        <v>18191</v>
      </c>
      <c r="L246" s="131">
        <v>8391</v>
      </c>
      <c r="M246" s="131">
        <v>15517</v>
      </c>
      <c r="N246" s="131">
        <v>7929</v>
      </c>
      <c r="O246" s="131">
        <v>14914</v>
      </c>
      <c r="P246" s="131">
        <v>14058</v>
      </c>
      <c r="Q246" s="131">
        <v>11943</v>
      </c>
      <c r="R246" s="131">
        <v>24708</v>
      </c>
      <c r="S246" s="131">
        <v>35226</v>
      </c>
      <c r="T246" s="131">
        <v>4903</v>
      </c>
      <c r="U246" s="131">
        <v>11091</v>
      </c>
      <c r="V246" s="131">
        <v>58648</v>
      </c>
      <c r="W246" s="131">
        <v>3268</v>
      </c>
      <c r="X246" s="131">
        <v>642</v>
      </c>
      <c r="Y246" s="131">
        <v>1235</v>
      </c>
      <c r="Z246" s="131">
        <v>14166</v>
      </c>
      <c r="AA246" s="131">
        <v>1825</v>
      </c>
      <c r="AB246" s="131">
        <v>8310</v>
      </c>
      <c r="AC246" s="131">
        <v>7949</v>
      </c>
      <c r="AD246" s="131">
        <v>8925</v>
      </c>
      <c r="AE246" s="131">
        <v>4389</v>
      </c>
      <c r="AF246" s="131">
        <v>2861</v>
      </c>
      <c r="AG246" s="131">
        <v>23007</v>
      </c>
      <c r="AH246" s="131">
        <v>1603</v>
      </c>
      <c r="AI246" s="131">
        <v>11670</v>
      </c>
      <c r="AJ246" s="131">
        <v>11427</v>
      </c>
      <c r="AK246" s="131">
        <v>21155</v>
      </c>
      <c r="AL246" s="131">
        <v>54834</v>
      </c>
      <c r="AM246" s="131">
        <v>20951</v>
      </c>
      <c r="AN246" s="131">
        <v>1962</v>
      </c>
      <c r="AO246" s="131">
        <v>76919</v>
      </c>
      <c r="AP246" s="131">
        <v>58674</v>
      </c>
      <c r="AQ246" s="131">
        <v>23</v>
      </c>
      <c r="AR246" s="131">
        <v>5</v>
      </c>
      <c r="AS246" s="131">
        <v>5512</v>
      </c>
      <c r="AT246" s="131">
        <v>12705</v>
      </c>
      <c r="AU246" s="131">
        <v>25079</v>
      </c>
    </row>
    <row r="247" spans="1:47">
      <c r="A247" s="130"/>
      <c r="B247" s="131">
        <v>12809</v>
      </c>
      <c r="C247" s="131">
        <v>7160</v>
      </c>
      <c r="D247" s="131">
        <v>6162</v>
      </c>
      <c r="E247" s="131">
        <v>6647</v>
      </c>
      <c r="F247" s="131">
        <v>3458</v>
      </c>
      <c r="G247" s="131">
        <v>5896</v>
      </c>
      <c r="H247" s="131">
        <v>1563</v>
      </c>
      <c r="I247" s="131">
        <v>1892</v>
      </c>
      <c r="J247" s="131">
        <v>10183</v>
      </c>
      <c r="K247" s="131">
        <v>2626</v>
      </c>
      <c r="L247" s="131">
        <v>1220</v>
      </c>
      <c r="M247" s="131">
        <v>1867</v>
      </c>
      <c r="N247" s="131">
        <v>985</v>
      </c>
      <c r="O247" s="131">
        <v>0</v>
      </c>
      <c r="P247" s="131">
        <v>1267</v>
      </c>
      <c r="Q247" s="131">
        <v>1459</v>
      </c>
      <c r="R247" s="131">
        <v>3051</v>
      </c>
      <c r="S247" s="131">
        <v>4468</v>
      </c>
      <c r="T247" s="131">
        <v>723</v>
      </c>
      <c r="U247" s="131">
        <v>1829</v>
      </c>
      <c r="V247" s="131">
        <v>7962</v>
      </c>
      <c r="W247" s="131">
        <v>463</v>
      </c>
      <c r="X247" s="131">
        <v>69</v>
      </c>
      <c r="Y247" s="131">
        <v>133</v>
      </c>
      <c r="Z247" s="131">
        <v>1833</v>
      </c>
      <c r="AA247" s="131">
        <v>163</v>
      </c>
      <c r="AB247" s="131">
        <v>831</v>
      </c>
      <c r="AC247" s="131">
        <v>920</v>
      </c>
      <c r="AD247" s="131">
        <v>1688</v>
      </c>
      <c r="AE247" s="131">
        <v>504</v>
      </c>
      <c r="AF247" s="131">
        <v>424</v>
      </c>
      <c r="AG247" s="131">
        <v>2531</v>
      </c>
      <c r="AH247" s="131">
        <v>174</v>
      </c>
      <c r="AI247" s="131">
        <v>1458</v>
      </c>
      <c r="AJ247" s="131">
        <v>1465</v>
      </c>
      <c r="AK247" s="131">
        <v>2669</v>
      </c>
      <c r="AL247" s="131">
        <v>6259</v>
      </c>
      <c r="AM247" s="131">
        <v>3079</v>
      </c>
      <c r="AN247" s="131">
        <v>320</v>
      </c>
      <c r="AO247" s="131">
        <v>9624</v>
      </c>
      <c r="AP247" s="131">
        <v>7315</v>
      </c>
      <c r="AQ247" s="131">
        <v>3</v>
      </c>
      <c r="AR247" s="131">
        <v>0</v>
      </c>
      <c r="AS247" s="131">
        <v>708</v>
      </c>
      <c r="AT247" s="131">
        <v>1598</v>
      </c>
      <c r="AU247" s="131">
        <v>3185</v>
      </c>
    </row>
    <row r="248" spans="1:47">
      <c r="A248" s="130" t="s">
        <v>1535</v>
      </c>
      <c r="B248" s="131">
        <v>247085</v>
      </c>
      <c r="C248" s="131">
        <v>130719</v>
      </c>
      <c r="D248" s="131">
        <v>119204</v>
      </c>
      <c r="E248" s="131">
        <v>127881</v>
      </c>
      <c r="F248" s="131">
        <v>70905</v>
      </c>
      <c r="G248" s="131">
        <v>112412</v>
      </c>
      <c r="H248" s="131">
        <v>29397</v>
      </c>
      <c r="I248" s="131">
        <v>34371</v>
      </c>
      <c r="J248" s="131">
        <v>205718</v>
      </c>
      <c r="K248" s="131">
        <v>41367</v>
      </c>
      <c r="L248" s="131">
        <v>18373</v>
      </c>
      <c r="M248" s="131">
        <v>32605</v>
      </c>
      <c r="N248" s="131">
        <v>21284</v>
      </c>
      <c r="O248" s="131">
        <v>27866</v>
      </c>
      <c r="P248" s="131">
        <v>33867</v>
      </c>
      <c r="Q248" s="131">
        <v>29358</v>
      </c>
      <c r="R248" s="131">
        <v>58601</v>
      </c>
      <c r="S248" s="131">
        <v>85926</v>
      </c>
      <c r="T248" s="131">
        <v>11840</v>
      </c>
      <c r="U248" s="131">
        <v>27323</v>
      </c>
      <c r="V248" s="131">
        <v>142113</v>
      </c>
      <c r="W248" s="131">
        <v>10511</v>
      </c>
      <c r="X248" s="131">
        <v>1717</v>
      </c>
      <c r="Y248" s="131">
        <v>2787</v>
      </c>
      <c r="Z248" s="131">
        <v>34122</v>
      </c>
      <c r="AA248" s="131">
        <v>4586</v>
      </c>
      <c r="AB248" s="131">
        <v>17777</v>
      </c>
      <c r="AC248" s="131">
        <v>20105</v>
      </c>
      <c r="AD248" s="131">
        <v>24368</v>
      </c>
      <c r="AE248" s="131">
        <v>9819</v>
      </c>
      <c r="AF248" s="131">
        <v>7460</v>
      </c>
      <c r="AG248" s="131">
        <v>52730</v>
      </c>
      <c r="AH248" s="131">
        <v>4379</v>
      </c>
      <c r="AI248" s="131">
        <v>28605</v>
      </c>
      <c r="AJ248" s="131">
        <v>26135</v>
      </c>
      <c r="AK248" s="131">
        <v>48450</v>
      </c>
      <c r="AL248" s="131">
        <v>131153</v>
      </c>
      <c r="AM248" s="131">
        <v>53520</v>
      </c>
      <c r="AN248" s="131">
        <v>5357</v>
      </c>
      <c r="AO248" s="131">
        <v>189825</v>
      </c>
      <c r="AP248" s="131">
        <v>150191</v>
      </c>
      <c r="AQ248" s="131">
        <v>59</v>
      </c>
      <c r="AR248" s="131">
        <v>20</v>
      </c>
      <c r="AS248" s="131">
        <v>12987</v>
      </c>
      <c r="AT248" s="131">
        <v>26568</v>
      </c>
      <c r="AU248" s="131">
        <v>57260</v>
      </c>
    </row>
  </sheetData>
  <conditionalFormatting sqref="C2:AL28">
    <cfRule type="cellIs" dxfId="9" priority="1" operator="lessThan">
      <formula>5</formula>
    </cfRule>
  </conditionalFormatting>
  <pageMargins left="0.78740157499999996" right="0.78740157499999996" top="0.984251969" bottom="0.984251969" header="0.4921259845" footer="0.4921259845"/>
  <pageSetup paperSize="9" orientation="portrait" verticalDpi="0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0">
    <tabColor theme="3"/>
  </sheetPr>
  <dimension ref="A1:AU248"/>
  <sheetViews>
    <sheetView workbookViewId="0">
      <pane ySplit="1" topLeftCell="A2" activePane="bottomLeft" state="frozen"/>
      <selection activeCell="D4" sqref="D4:H4"/>
      <selection pane="bottomLeft" activeCell="D4" sqref="D4:H4"/>
    </sheetView>
  </sheetViews>
  <sheetFormatPr baseColWidth="10" defaultRowHeight="12.75"/>
  <cols>
    <col min="1" max="1" width="27.28515625" customWidth="1"/>
  </cols>
  <sheetData>
    <row r="1" spans="1:47">
      <c r="A1" s="132" t="s">
        <v>1432</v>
      </c>
      <c r="B1" s="132" t="s">
        <v>79</v>
      </c>
      <c r="C1" s="132" t="s">
        <v>111</v>
      </c>
      <c r="D1" s="132" t="s">
        <v>80</v>
      </c>
      <c r="E1" s="132" t="s">
        <v>81</v>
      </c>
      <c r="F1" s="132" t="s">
        <v>1203</v>
      </c>
      <c r="G1" s="132" t="s">
        <v>1204</v>
      </c>
      <c r="H1" s="132" t="s">
        <v>1205</v>
      </c>
      <c r="I1" s="132" t="s">
        <v>1206</v>
      </c>
      <c r="J1" s="132" t="s">
        <v>82</v>
      </c>
      <c r="K1" s="132" t="s">
        <v>83</v>
      </c>
      <c r="L1" s="132" t="s">
        <v>1536</v>
      </c>
      <c r="M1" s="132" t="s">
        <v>84</v>
      </c>
      <c r="N1" s="132" t="s">
        <v>85</v>
      </c>
      <c r="O1" s="132" t="s">
        <v>1207</v>
      </c>
      <c r="P1" s="132" t="s">
        <v>86</v>
      </c>
      <c r="Q1" s="132" t="s">
        <v>87</v>
      </c>
      <c r="R1" s="132" t="s">
        <v>88</v>
      </c>
      <c r="S1" s="132" t="s">
        <v>89</v>
      </c>
      <c r="T1" s="132" t="s">
        <v>90</v>
      </c>
      <c r="U1" s="132" t="s">
        <v>91</v>
      </c>
      <c r="V1" s="132" t="s">
        <v>92</v>
      </c>
      <c r="W1" s="132" t="s">
        <v>93</v>
      </c>
      <c r="X1" s="132" t="s">
        <v>94</v>
      </c>
      <c r="Y1" s="132" t="s">
        <v>95</v>
      </c>
      <c r="Z1" s="132" t="s">
        <v>96</v>
      </c>
      <c r="AA1" s="132" t="s">
        <v>97</v>
      </c>
      <c r="AB1" s="132" t="s">
        <v>98</v>
      </c>
      <c r="AC1" s="132" t="s">
        <v>99</v>
      </c>
      <c r="AD1" s="132" t="s">
        <v>100</v>
      </c>
      <c r="AE1" s="132" t="s">
        <v>101</v>
      </c>
      <c r="AF1" s="132" t="s">
        <v>102</v>
      </c>
      <c r="AG1" s="132" t="s">
        <v>103</v>
      </c>
      <c r="AH1" s="132" t="s">
        <v>104</v>
      </c>
      <c r="AI1" s="132" t="s">
        <v>105</v>
      </c>
      <c r="AJ1" s="132" t="s">
        <v>106</v>
      </c>
      <c r="AK1" s="132" t="s">
        <v>107</v>
      </c>
      <c r="AL1" s="132" t="s">
        <v>108</v>
      </c>
      <c r="AM1" s="132" t="s">
        <v>109</v>
      </c>
      <c r="AN1" s="132" t="s">
        <v>110</v>
      </c>
      <c r="AO1" s="132" t="s">
        <v>129</v>
      </c>
      <c r="AP1" s="132" t="s">
        <v>130</v>
      </c>
      <c r="AQ1" s="132" t="s">
        <v>131</v>
      </c>
      <c r="AR1" s="132" t="s">
        <v>132</v>
      </c>
      <c r="AS1" s="132" t="s">
        <v>133</v>
      </c>
      <c r="AT1" s="132" t="s">
        <v>134</v>
      </c>
      <c r="AU1" s="132" t="s">
        <v>135</v>
      </c>
    </row>
    <row r="2" spans="1:47">
      <c r="A2" s="133" t="s">
        <v>1433</v>
      </c>
      <c r="B2" s="134">
        <v>668</v>
      </c>
      <c r="C2" s="134">
        <v>546</v>
      </c>
      <c r="D2" s="134">
        <v>311</v>
      </c>
      <c r="E2" s="134">
        <v>357</v>
      </c>
      <c r="F2" s="134">
        <v>156</v>
      </c>
      <c r="G2" s="134">
        <v>383</v>
      </c>
      <c r="H2" s="134">
        <v>86</v>
      </c>
      <c r="I2" s="134">
        <v>43</v>
      </c>
      <c r="J2" s="134">
        <v>403</v>
      </c>
      <c r="K2" s="134">
        <v>265</v>
      </c>
      <c r="L2" s="134">
        <v>144</v>
      </c>
      <c r="M2" s="134">
        <v>668</v>
      </c>
      <c r="N2" s="134">
        <v>29</v>
      </c>
      <c r="O2" s="134">
        <v>0</v>
      </c>
      <c r="P2" s="134">
        <v>38</v>
      </c>
      <c r="Q2" s="134">
        <v>52</v>
      </c>
      <c r="R2" s="134">
        <v>142</v>
      </c>
      <c r="S2" s="134">
        <v>308</v>
      </c>
      <c r="T2" s="134">
        <v>50</v>
      </c>
      <c r="U2" s="134">
        <v>78</v>
      </c>
      <c r="V2" s="134">
        <v>471</v>
      </c>
      <c r="W2" s="134">
        <v>55</v>
      </c>
      <c r="X2" s="134">
        <v>8</v>
      </c>
      <c r="Y2" s="134">
        <v>2</v>
      </c>
      <c r="Z2" s="134">
        <v>116</v>
      </c>
      <c r="AA2" s="134">
        <v>8</v>
      </c>
      <c r="AB2" s="134">
        <v>36</v>
      </c>
      <c r="AC2" s="134">
        <v>42</v>
      </c>
      <c r="AD2" s="134">
        <v>45</v>
      </c>
      <c r="AE2" s="134">
        <v>32</v>
      </c>
      <c r="AF2" s="134">
        <v>6</v>
      </c>
      <c r="AG2" s="134">
        <v>153</v>
      </c>
      <c r="AH2" s="134">
        <v>2</v>
      </c>
      <c r="AI2" s="134">
        <v>70</v>
      </c>
      <c r="AJ2" s="134">
        <v>93</v>
      </c>
      <c r="AK2" s="134">
        <v>30</v>
      </c>
      <c r="AL2" s="134">
        <v>408</v>
      </c>
      <c r="AM2" s="134">
        <v>170</v>
      </c>
      <c r="AN2" s="134">
        <v>51</v>
      </c>
      <c r="AO2" s="134">
        <v>668</v>
      </c>
      <c r="AP2" s="134">
        <v>108</v>
      </c>
      <c r="AQ2" s="134">
        <v>0</v>
      </c>
      <c r="AR2" s="134">
        <v>0</v>
      </c>
      <c r="AS2" s="134">
        <v>34</v>
      </c>
      <c r="AT2" s="134">
        <v>526</v>
      </c>
      <c r="AU2" s="134">
        <v>0</v>
      </c>
    </row>
    <row r="3" spans="1:47">
      <c r="A3" s="133" t="s">
        <v>1434</v>
      </c>
      <c r="B3" s="134">
        <v>7680</v>
      </c>
      <c r="C3" s="134">
        <v>6209</v>
      </c>
      <c r="D3" s="134">
        <v>3838</v>
      </c>
      <c r="E3" s="134">
        <v>3842</v>
      </c>
      <c r="F3" s="134">
        <v>1678</v>
      </c>
      <c r="G3" s="134">
        <v>4399</v>
      </c>
      <c r="H3" s="134">
        <v>854</v>
      </c>
      <c r="I3" s="134">
        <v>749</v>
      </c>
      <c r="J3" s="134">
        <v>4870</v>
      </c>
      <c r="K3" s="134">
        <v>2810</v>
      </c>
      <c r="L3" s="134">
        <v>1453</v>
      </c>
      <c r="M3" s="134">
        <v>7680</v>
      </c>
      <c r="N3" s="134">
        <v>340</v>
      </c>
      <c r="O3" s="134">
        <v>1685</v>
      </c>
      <c r="P3" s="134">
        <v>849</v>
      </c>
      <c r="Q3" s="134">
        <v>635</v>
      </c>
      <c r="R3" s="134">
        <v>1607</v>
      </c>
      <c r="S3" s="134">
        <v>2661</v>
      </c>
      <c r="T3" s="134">
        <v>572</v>
      </c>
      <c r="U3" s="134">
        <v>1356</v>
      </c>
      <c r="V3" s="134">
        <v>5178</v>
      </c>
      <c r="W3" s="134">
        <v>277</v>
      </c>
      <c r="X3" s="134">
        <v>76</v>
      </c>
      <c r="Y3" s="134">
        <v>55</v>
      </c>
      <c r="Z3" s="134">
        <v>1191</v>
      </c>
      <c r="AA3" s="134">
        <v>140</v>
      </c>
      <c r="AB3" s="134">
        <v>607</v>
      </c>
      <c r="AC3" s="134">
        <v>702</v>
      </c>
      <c r="AD3" s="134">
        <v>396</v>
      </c>
      <c r="AE3" s="134">
        <v>362</v>
      </c>
      <c r="AF3" s="134">
        <v>159</v>
      </c>
      <c r="AG3" s="134">
        <v>1901</v>
      </c>
      <c r="AH3" s="134">
        <v>93</v>
      </c>
      <c r="AI3" s="134">
        <v>779</v>
      </c>
      <c r="AJ3" s="134">
        <v>902</v>
      </c>
      <c r="AK3" s="134">
        <v>439</v>
      </c>
      <c r="AL3" s="134">
        <v>4926</v>
      </c>
      <c r="AM3" s="134">
        <v>1776</v>
      </c>
      <c r="AN3" s="134">
        <v>433</v>
      </c>
      <c r="AO3" s="134">
        <v>7680</v>
      </c>
      <c r="AP3" s="134">
        <v>1008</v>
      </c>
      <c r="AQ3" s="134">
        <v>1</v>
      </c>
      <c r="AR3" s="134">
        <v>0</v>
      </c>
      <c r="AS3" s="134">
        <v>238</v>
      </c>
      <c r="AT3" s="134">
        <v>6433</v>
      </c>
      <c r="AU3" s="134">
        <v>0</v>
      </c>
    </row>
    <row r="4" spans="1:47">
      <c r="A4" s="133" t="s">
        <v>1435</v>
      </c>
      <c r="B4" s="134">
        <v>36</v>
      </c>
      <c r="C4" s="134">
        <v>27</v>
      </c>
      <c r="D4" s="134">
        <v>18</v>
      </c>
      <c r="E4" s="134">
        <v>18</v>
      </c>
      <c r="F4" s="134">
        <v>6</v>
      </c>
      <c r="G4" s="134">
        <v>19</v>
      </c>
      <c r="H4" s="134">
        <v>5</v>
      </c>
      <c r="I4" s="134">
        <v>6</v>
      </c>
      <c r="J4" s="134">
        <v>23</v>
      </c>
      <c r="K4" s="134">
        <v>13</v>
      </c>
      <c r="L4" s="134">
        <v>8</v>
      </c>
      <c r="M4" s="134">
        <v>36</v>
      </c>
      <c r="N4" s="134">
        <v>0</v>
      </c>
      <c r="O4" s="134">
        <v>0</v>
      </c>
      <c r="P4" s="134">
        <v>5</v>
      </c>
      <c r="Q4" s="134">
        <v>2</v>
      </c>
      <c r="R4" s="134">
        <v>9</v>
      </c>
      <c r="S4" s="134">
        <v>11</v>
      </c>
      <c r="T4" s="134">
        <v>3</v>
      </c>
      <c r="U4" s="134">
        <v>6</v>
      </c>
      <c r="V4" s="134">
        <v>22</v>
      </c>
      <c r="W4" s="134">
        <v>6</v>
      </c>
      <c r="X4" s="134">
        <v>0</v>
      </c>
      <c r="Y4" s="134">
        <v>0</v>
      </c>
      <c r="Z4" s="134">
        <v>5</v>
      </c>
      <c r="AA4" s="134">
        <v>1</v>
      </c>
      <c r="AB4" s="134">
        <v>1</v>
      </c>
      <c r="AC4" s="134">
        <v>1</v>
      </c>
      <c r="AD4" s="134">
        <v>6</v>
      </c>
      <c r="AE4" s="134">
        <v>1</v>
      </c>
      <c r="AF4" s="134">
        <v>0</v>
      </c>
      <c r="AG4" s="134">
        <v>9</v>
      </c>
      <c r="AH4" s="134">
        <v>4</v>
      </c>
      <c r="AI4" s="134">
        <v>1</v>
      </c>
      <c r="AJ4" s="134">
        <v>1</v>
      </c>
      <c r="AK4" s="134">
        <v>2</v>
      </c>
      <c r="AL4" s="134">
        <v>28</v>
      </c>
      <c r="AM4" s="134">
        <v>5</v>
      </c>
      <c r="AN4" s="134">
        <v>1</v>
      </c>
      <c r="AO4" s="134">
        <v>36</v>
      </c>
      <c r="AP4" s="134">
        <v>5</v>
      </c>
      <c r="AQ4" s="134">
        <v>0</v>
      </c>
      <c r="AR4" s="134">
        <v>0</v>
      </c>
      <c r="AS4" s="134">
        <v>1</v>
      </c>
      <c r="AT4" s="134">
        <v>30</v>
      </c>
      <c r="AU4" s="134">
        <v>0</v>
      </c>
    </row>
    <row r="5" spans="1:47">
      <c r="A5" s="133" t="s">
        <v>1436</v>
      </c>
      <c r="B5" s="134">
        <v>79</v>
      </c>
      <c r="C5" s="134">
        <v>57</v>
      </c>
      <c r="D5" s="134">
        <v>40</v>
      </c>
      <c r="E5" s="134">
        <v>39</v>
      </c>
      <c r="F5" s="134">
        <v>20</v>
      </c>
      <c r="G5" s="134">
        <v>41</v>
      </c>
      <c r="H5" s="134">
        <v>9</v>
      </c>
      <c r="I5" s="134">
        <v>9</v>
      </c>
      <c r="J5" s="134">
        <v>54</v>
      </c>
      <c r="K5" s="134">
        <v>25</v>
      </c>
      <c r="L5" s="134">
        <v>10</v>
      </c>
      <c r="M5" s="134">
        <v>79</v>
      </c>
      <c r="N5" s="134">
        <v>11</v>
      </c>
      <c r="O5" s="134">
        <v>0</v>
      </c>
      <c r="P5" s="134">
        <v>6</v>
      </c>
      <c r="Q5" s="134">
        <v>5</v>
      </c>
      <c r="R5" s="134">
        <v>15</v>
      </c>
      <c r="S5" s="134">
        <v>34</v>
      </c>
      <c r="T5" s="134">
        <v>6</v>
      </c>
      <c r="U5" s="134">
        <v>13</v>
      </c>
      <c r="V5" s="134">
        <v>59</v>
      </c>
      <c r="W5" s="134">
        <v>11</v>
      </c>
      <c r="X5" s="134">
        <v>3</v>
      </c>
      <c r="Y5" s="134">
        <v>0</v>
      </c>
      <c r="Z5" s="134">
        <v>10</v>
      </c>
      <c r="AA5" s="134">
        <v>1</v>
      </c>
      <c r="AB5" s="134">
        <v>4</v>
      </c>
      <c r="AC5" s="134">
        <v>2</v>
      </c>
      <c r="AD5" s="134">
        <v>3</v>
      </c>
      <c r="AE5" s="134">
        <v>6</v>
      </c>
      <c r="AF5" s="134">
        <v>2</v>
      </c>
      <c r="AG5" s="134">
        <v>22</v>
      </c>
      <c r="AH5" s="134">
        <v>1</v>
      </c>
      <c r="AI5" s="134">
        <v>5</v>
      </c>
      <c r="AJ5" s="134">
        <v>9</v>
      </c>
      <c r="AK5" s="134">
        <v>3</v>
      </c>
      <c r="AL5" s="134">
        <v>49</v>
      </c>
      <c r="AM5" s="134">
        <v>19</v>
      </c>
      <c r="AN5" s="134">
        <v>7</v>
      </c>
      <c r="AO5" s="134">
        <v>79</v>
      </c>
      <c r="AP5" s="134">
        <v>14</v>
      </c>
      <c r="AQ5" s="134">
        <v>0</v>
      </c>
      <c r="AR5" s="134">
        <v>0</v>
      </c>
      <c r="AS5" s="134">
        <v>2</v>
      </c>
      <c r="AT5" s="134">
        <v>63</v>
      </c>
      <c r="AU5" s="134">
        <v>0</v>
      </c>
    </row>
    <row r="6" spans="1:47">
      <c r="A6" s="133" t="s">
        <v>1437</v>
      </c>
      <c r="B6" s="134">
        <v>899</v>
      </c>
      <c r="C6" s="134">
        <v>705</v>
      </c>
      <c r="D6" s="134">
        <v>437</v>
      </c>
      <c r="E6" s="134">
        <v>462</v>
      </c>
      <c r="F6" s="134">
        <v>204</v>
      </c>
      <c r="G6" s="134">
        <v>523</v>
      </c>
      <c r="H6" s="134">
        <v>80</v>
      </c>
      <c r="I6" s="134">
        <v>92</v>
      </c>
      <c r="J6" s="134">
        <v>560</v>
      </c>
      <c r="K6" s="134">
        <v>339</v>
      </c>
      <c r="L6" s="134">
        <v>191</v>
      </c>
      <c r="M6" s="134">
        <v>899</v>
      </c>
      <c r="N6" s="134">
        <v>43</v>
      </c>
      <c r="O6" s="134">
        <v>230</v>
      </c>
      <c r="P6" s="134">
        <v>60</v>
      </c>
      <c r="Q6" s="134">
        <v>72</v>
      </c>
      <c r="R6" s="134">
        <v>177</v>
      </c>
      <c r="S6" s="134">
        <v>348</v>
      </c>
      <c r="T6" s="134">
        <v>74</v>
      </c>
      <c r="U6" s="134">
        <v>168</v>
      </c>
      <c r="V6" s="134">
        <v>665</v>
      </c>
      <c r="W6" s="134">
        <v>37</v>
      </c>
      <c r="X6" s="134">
        <v>8</v>
      </c>
      <c r="Y6" s="134">
        <v>6</v>
      </c>
      <c r="Z6" s="134">
        <v>125</v>
      </c>
      <c r="AA6" s="134">
        <v>13</v>
      </c>
      <c r="AB6" s="134">
        <v>77</v>
      </c>
      <c r="AC6" s="134">
        <v>71</v>
      </c>
      <c r="AD6" s="134">
        <v>97</v>
      </c>
      <c r="AE6" s="134">
        <v>35</v>
      </c>
      <c r="AF6" s="134">
        <v>11</v>
      </c>
      <c r="AG6" s="134">
        <v>191</v>
      </c>
      <c r="AH6" s="134">
        <v>10</v>
      </c>
      <c r="AI6" s="134">
        <v>89</v>
      </c>
      <c r="AJ6" s="134">
        <v>125</v>
      </c>
      <c r="AK6" s="134">
        <v>27</v>
      </c>
      <c r="AL6" s="134">
        <v>494</v>
      </c>
      <c r="AM6" s="134">
        <v>296</v>
      </c>
      <c r="AN6" s="134">
        <v>60</v>
      </c>
      <c r="AO6" s="134">
        <v>899</v>
      </c>
      <c r="AP6" s="134">
        <v>152</v>
      </c>
      <c r="AQ6" s="134">
        <v>1</v>
      </c>
      <c r="AR6" s="134">
        <v>0</v>
      </c>
      <c r="AS6" s="134">
        <v>36</v>
      </c>
      <c r="AT6" s="134">
        <v>710</v>
      </c>
      <c r="AU6" s="134">
        <v>0</v>
      </c>
    </row>
    <row r="7" spans="1:47">
      <c r="A7" s="133" t="s">
        <v>1438</v>
      </c>
      <c r="B7" s="134">
        <v>541</v>
      </c>
      <c r="C7" s="134">
        <v>442</v>
      </c>
      <c r="D7" s="134">
        <v>269</v>
      </c>
      <c r="E7" s="134">
        <v>272</v>
      </c>
      <c r="F7" s="134">
        <v>105</v>
      </c>
      <c r="G7" s="134">
        <v>320</v>
      </c>
      <c r="H7" s="134">
        <v>56</v>
      </c>
      <c r="I7" s="134">
        <v>60</v>
      </c>
      <c r="J7" s="134">
        <v>314</v>
      </c>
      <c r="K7" s="134">
        <v>227</v>
      </c>
      <c r="L7" s="134">
        <v>120</v>
      </c>
      <c r="M7" s="134">
        <v>541</v>
      </c>
      <c r="N7" s="134">
        <v>57</v>
      </c>
      <c r="O7" s="134">
        <v>127</v>
      </c>
      <c r="P7" s="134">
        <v>45</v>
      </c>
      <c r="Q7" s="134">
        <v>34</v>
      </c>
      <c r="R7" s="134">
        <v>95</v>
      </c>
      <c r="S7" s="134">
        <v>210</v>
      </c>
      <c r="T7" s="134">
        <v>42</v>
      </c>
      <c r="U7" s="134">
        <v>115</v>
      </c>
      <c r="V7" s="134">
        <v>396</v>
      </c>
      <c r="W7" s="134">
        <v>33</v>
      </c>
      <c r="X7" s="134">
        <v>7</v>
      </c>
      <c r="Y7" s="134">
        <v>0</v>
      </c>
      <c r="Z7" s="134">
        <v>98</v>
      </c>
      <c r="AA7" s="134">
        <v>8</v>
      </c>
      <c r="AB7" s="134">
        <v>37</v>
      </c>
      <c r="AC7" s="134">
        <v>39</v>
      </c>
      <c r="AD7" s="134">
        <v>81</v>
      </c>
      <c r="AE7" s="134">
        <v>13</v>
      </c>
      <c r="AF7" s="134">
        <v>16</v>
      </c>
      <c r="AG7" s="134">
        <v>114</v>
      </c>
      <c r="AH7" s="134">
        <v>4</v>
      </c>
      <c r="AI7" s="134">
        <v>49</v>
      </c>
      <c r="AJ7" s="134">
        <v>39</v>
      </c>
      <c r="AK7" s="134">
        <v>35</v>
      </c>
      <c r="AL7" s="134">
        <v>215</v>
      </c>
      <c r="AM7" s="134">
        <v>201</v>
      </c>
      <c r="AN7" s="134">
        <v>61</v>
      </c>
      <c r="AO7" s="134">
        <v>541</v>
      </c>
      <c r="AP7" s="134">
        <v>82</v>
      </c>
      <c r="AQ7" s="134">
        <v>0</v>
      </c>
      <c r="AR7" s="134">
        <v>0</v>
      </c>
      <c r="AS7" s="134">
        <v>22</v>
      </c>
      <c r="AT7" s="134">
        <v>437</v>
      </c>
      <c r="AU7" s="134">
        <v>0</v>
      </c>
    </row>
    <row r="8" spans="1:47">
      <c r="A8" s="133" t="s">
        <v>1439</v>
      </c>
      <c r="B8" s="134">
        <v>88</v>
      </c>
      <c r="C8" s="134">
        <v>61</v>
      </c>
      <c r="D8" s="134">
        <v>47</v>
      </c>
      <c r="E8" s="134">
        <v>41</v>
      </c>
      <c r="F8" s="134">
        <v>15</v>
      </c>
      <c r="G8" s="134">
        <v>50</v>
      </c>
      <c r="H8" s="134">
        <v>8</v>
      </c>
      <c r="I8" s="134">
        <v>15</v>
      </c>
      <c r="J8" s="134">
        <v>60</v>
      </c>
      <c r="K8" s="134">
        <v>28</v>
      </c>
      <c r="L8" s="134">
        <v>16</v>
      </c>
      <c r="M8" s="134">
        <v>88</v>
      </c>
      <c r="N8" s="134">
        <v>5</v>
      </c>
      <c r="O8" s="134">
        <v>0</v>
      </c>
      <c r="P8" s="134">
        <v>5</v>
      </c>
      <c r="Q8" s="134">
        <v>9</v>
      </c>
      <c r="R8" s="134">
        <v>14</v>
      </c>
      <c r="S8" s="134">
        <v>43</v>
      </c>
      <c r="T8" s="134">
        <v>5</v>
      </c>
      <c r="U8" s="134">
        <v>12</v>
      </c>
      <c r="V8" s="134">
        <v>66</v>
      </c>
      <c r="W8" s="134">
        <v>7</v>
      </c>
      <c r="X8" s="134">
        <v>0</v>
      </c>
      <c r="Y8" s="134">
        <v>0</v>
      </c>
      <c r="Z8" s="134">
        <v>8</v>
      </c>
      <c r="AA8" s="134">
        <v>0</v>
      </c>
      <c r="AB8" s="134">
        <v>3</v>
      </c>
      <c r="AC8" s="134">
        <v>5</v>
      </c>
      <c r="AD8" s="134">
        <v>10</v>
      </c>
      <c r="AE8" s="134">
        <v>4</v>
      </c>
      <c r="AF8" s="134">
        <v>1</v>
      </c>
      <c r="AG8" s="134">
        <v>23</v>
      </c>
      <c r="AH8" s="134">
        <v>3</v>
      </c>
      <c r="AI8" s="134">
        <v>12</v>
      </c>
      <c r="AJ8" s="134">
        <v>12</v>
      </c>
      <c r="AK8" s="134">
        <v>5</v>
      </c>
      <c r="AL8" s="134">
        <v>54</v>
      </c>
      <c r="AM8" s="134">
        <v>19</v>
      </c>
      <c r="AN8" s="134">
        <v>10</v>
      </c>
      <c r="AO8" s="134">
        <v>88</v>
      </c>
      <c r="AP8" s="134">
        <v>12</v>
      </c>
      <c r="AQ8" s="134">
        <v>0</v>
      </c>
      <c r="AR8" s="134">
        <v>0</v>
      </c>
      <c r="AS8" s="134">
        <v>6</v>
      </c>
      <c r="AT8" s="134">
        <v>70</v>
      </c>
      <c r="AU8" s="134">
        <v>0</v>
      </c>
    </row>
    <row r="9" spans="1:47">
      <c r="A9" s="133" t="s">
        <v>1440</v>
      </c>
      <c r="B9" s="134">
        <v>1577</v>
      </c>
      <c r="C9" s="134">
        <v>1287</v>
      </c>
      <c r="D9" s="134">
        <v>795</v>
      </c>
      <c r="E9" s="134">
        <v>782</v>
      </c>
      <c r="F9" s="134">
        <v>277</v>
      </c>
      <c r="G9" s="134">
        <v>903</v>
      </c>
      <c r="H9" s="134">
        <v>189</v>
      </c>
      <c r="I9" s="134">
        <v>208</v>
      </c>
      <c r="J9" s="134">
        <v>843</v>
      </c>
      <c r="K9" s="134">
        <v>734</v>
      </c>
      <c r="L9" s="134">
        <v>454</v>
      </c>
      <c r="M9" s="134">
        <v>1577</v>
      </c>
      <c r="N9" s="134">
        <v>56</v>
      </c>
      <c r="O9" s="134">
        <v>0</v>
      </c>
      <c r="P9" s="134">
        <v>125</v>
      </c>
      <c r="Q9" s="134">
        <v>127</v>
      </c>
      <c r="R9" s="134">
        <v>303</v>
      </c>
      <c r="S9" s="134">
        <v>577</v>
      </c>
      <c r="T9" s="134">
        <v>126</v>
      </c>
      <c r="U9" s="134">
        <v>318</v>
      </c>
      <c r="V9" s="134">
        <v>1124</v>
      </c>
      <c r="W9" s="134">
        <v>44</v>
      </c>
      <c r="X9" s="134">
        <v>8</v>
      </c>
      <c r="Y9" s="134">
        <v>14</v>
      </c>
      <c r="Z9" s="134">
        <v>271</v>
      </c>
      <c r="AA9" s="134">
        <v>24</v>
      </c>
      <c r="AB9" s="134">
        <v>93</v>
      </c>
      <c r="AC9" s="134">
        <v>140</v>
      </c>
      <c r="AD9" s="134">
        <v>163</v>
      </c>
      <c r="AE9" s="134">
        <v>62</v>
      </c>
      <c r="AF9" s="134">
        <v>47</v>
      </c>
      <c r="AG9" s="134">
        <v>334</v>
      </c>
      <c r="AH9" s="134">
        <v>15</v>
      </c>
      <c r="AI9" s="134">
        <v>139</v>
      </c>
      <c r="AJ9" s="134">
        <v>212</v>
      </c>
      <c r="AK9" s="134">
        <v>97</v>
      </c>
      <c r="AL9" s="134">
        <v>743</v>
      </c>
      <c r="AM9" s="134">
        <v>627</v>
      </c>
      <c r="AN9" s="134">
        <v>73</v>
      </c>
      <c r="AO9" s="134">
        <v>1577</v>
      </c>
      <c r="AP9" s="134">
        <v>167</v>
      </c>
      <c r="AQ9" s="134">
        <v>0</v>
      </c>
      <c r="AR9" s="134">
        <v>0</v>
      </c>
      <c r="AS9" s="134">
        <v>37</v>
      </c>
      <c r="AT9" s="134">
        <v>1373</v>
      </c>
      <c r="AU9" s="134">
        <v>0</v>
      </c>
    </row>
    <row r="10" spans="1:47">
      <c r="A10" s="133" t="s">
        <v>1441</v>
      </c>
      <c r="B10" s="134">
        <v>256</v>
      </c>
      <c r="C10" s="134">
        <v>210</v>
      </c>
      <c r="D10" s="134">
        <v>140</v>
      </c>
      <c r="E10" s="134">
        <v>116</v>
      </c>
      <c r="F10" s="134">
        <v>45</v>
      </c>
      <c r="G10" s="134">
        <v>128</v>
      </c>
      <c r="H10" s="134">
        <v>37</v>
      </c>
      <c r="I10" s="134">
        <v>46</v>
      </c>
      <c r="J10" s="134">
        <v>152</v>
      </c>
      <c r="K10" s="134">
        <v>104</v>
      </c>
      <c r="L10" s="134">
        <v>66</v>
      </c>
      <c r="M10" s="134">
        <v>256</v>
      </c>
      <c r="N10" s="134">
        <v>21</v>
      </c>
      <c r="O10" s="134">
        <v>0</v>
      </c>
      <c r="P10" s="134">
        <v>31</v>
      </c>
      <c r="Q10" s="134">
        <v>26</v>
      </c>
      <c r="R10" s="134">
        <v>58</v>
      </c>
      <c r="S10" s="134">
        <v>96</v>
      </c>
      <c r="T10" s="134">
        <v>12</v>
      </c>
      <c r="U10" s="134">
        <v>33</v>
      </c>
      <c r="V10" s="134">
        <v>160</v>
      </c>
      <c r="W10" s="134">
        <v>30</v>
      </c>
      <c r="X10" s="134">
        <v>3</v>
      </c>
      <c r="Y10" s="134">
        <v>3</v>
      </c>
      <c r="Z10" s="134">
        <v>39</v>
      </c>
      <c r="AA10" s="134">
        <v>9</v>
      </c>
      <c r="AB10" s="134">
        <v>13</v>
      </c>
      <c r="AC10" s="134">
        <v>18</v>
      </c>
      <c r="AD10" s="134">
        <v>22</v>
      </c>
      <c r="AE10" s="134">
        <v>11</v>
      </c>
      <c r="AF10" s="134">
        <v>4</v>
      </c>
      <c r="AG10" s="134">
        <v>62</v>
      </c>
      <c r="AH10" s="134">
        <v>8</v>
      </c>
      <c r="AI10" s="134">
        <v>23</v>
      </c>
      <c r="AJ10" s="134">
        <v>11</v>
      </c>
      <c r="AK10" s="134">
        <v>10</v>
      </c>
      <c r="AL10" s="134">
        <v>96</v>
      </c>
      <c r="AM10" s="134">
        <v>129</v>
      </c>
      <c r="AN10" s="134">
        <v>19</v>
      </c>
      <c r="AO10" s="134">
        <v>256</v>
      </c>
      <c r="AP10" s="134">
        <v>35</v>
      </c>
      <c r="AQ10" s="134">
        <v>0</v>
      </c>
      <c r="AR10" s="134">
        <v>0</v>
      </c>
      <c r="AS10" s="134">
        <v>9</v>
      </c>
      <c r="AT10" s="134">
        <v>212</v>
      </c>
      <c r="AU10" s="134">
        <v>0</v>
      </c>
    </row>
    <row r="11" spans="1:47">
      <c r="A11" s="133" t="s">
        <v>1442</v>
      </c>
      <c r="B11" s="134">
        <v>96</v>
      </c>
      <c r="C11" s="134">
        <v>72</v>
      </c>
      <c r="D11" s="134">
        <v>55</v>
      </c>
      <c r="E11" s="134">
        <v>41</v>
      </c>
      <c r="F11" s="134">
        <v>21</v>
      </c>
      <c r="G11" s="134">
        <v>56</v>
      </c>
      <c r="H11" s="134">
        <v>10</v>
      </c>
      <c r="I11" s="134">
        <v>9</v>
      </c>
      <c r="J11" s="134">
        <v>65</v>
      </c>
      <c r="K11" s="134">
        <v>31</v>
      </c>
      <c r="L11" s="134">
        <v>19</v>
      </c>
      <c r="M11" s="134">
        <v>96</v>
      </c>
      <c r="N11" s="134">
        <v>9</v>
      </c>
      <c r="O11" s="134">
        <v>0</v>
      </c>
      <c r="P11" s="134">
        <v>4</v>
      </c>
      <c r="Q11" s="134">
        <v>6</v>
      </c>
      <c r="R11" s="134">
        <v>16</v>
      </c>
      <c r="S11" s="134">
        <v>46</v>
      </c>
      <c r="T11" s="134">
        <v>14</v>
      </c>
      <c r="U11" s="134">
        <v>10</v>
      </c>
      <c r="V11" s="134">
        <v>76</v>
      </c>
      <c r="W11" s="134">
        <v>11</v>
      </c>
      <c r="X11" s="134">
        <v>2</v>
      </c>
      <c r="Y11" s="134">
        <v>0</v>
      </c>
      <c r="Z11" s="134">
        <v>16</v>
      </c>
      <c r="AA11" s="134">
        <v>0</v>
      </c>
      <c r="AB11" s="134">
        <v>7</v>
      </c>
      <c r="AC11" s="134">
        <v>3</v>
      </c>
      <c r="AD11" s="134">
        <v>16</v>
      </c>
      <c r="AE11" s="134">
        <v>7</v>
      </c>
      <c r="AF11" s="134">
        <v>1</v>
      </c>
      <c r="AG11" s="134">
        <v>19</v>
      </c>
      <c r="AH11" s="134">
        <v>1</v>
      </c>
      <c r="AI11" s="134">
        <v>5</v>
      </c>
      <c r="AJ11" s="134">
        <v>8</v>
      </c>
      <c r="AK11" s="134">
        <v>0</v>
      </c>
      <c r="AL11" s="134">
        <v>53</v>
      </c>
      <c r="AM11" s="134">
        <v>35</v>
      </c>
      <c r="AN11" s="134">
        <v>5</v>
      </c>
      <c r="AO11" s="134">
        <v>96</v>
      </c>
      <c r="AP11" s="134">
        <v>27</v>
      </c>
      <c r="AQ11" s="134">
        <v>0</v>
      </c>
      <c r="AR11" s="134">
        <v>0</v>
      </c>
      <c r="AS11" s="134">
        <v>5</v>
      </c>
      <c r="AT11" s="134">
        <v>64</v>
      </c>
      <c r="AU11" s="134">
        <v>0</v>
      </c>
    </row>
    <row r="12" spans="1:47">
      <c r="A12" s="133" t="s">
        <v>1443</v>
      </c>
      <c r="B12" s="134">
        <v>118</v>
      </c>
      <c r="C12" s="134">
        <v>91</v>
      </c>
      <c r="D12" s="134">
        <v>62</v>
      </c>
      <c r="E12" s="134">
        <v>56</v>
      </c>
      <c r="F12" s="134">
        <v>20</v>
      </c>
      <c r="G12" s="134">
        <v>62</v>
      </c>
      <c r="H12" s="134">
        <v>17</v>
      </c>
      <c r="I12" s="134">
        <v>19</v>
      </c>
      <c r="J12" s="134">
        <v>74</v>
      </c>
      <c r="K12" s="134">
        <v>44</v>
      </c>
      <c r="L12" s="134">
        <v>26</v>
      </c>
      <c r="M12" s="134">
        <v>118</v>
      </c>
      <c r="N12" s="134">
        <v>7</v>
      </c>
      <c r="O12" s="134">
        <v>0</v>
      </c>
      <c r="P12" s="134">
        <v>10</v>
      </c>
      <c r="Q12" s="134">
        <v>6</v>
      </c>
      <c r="R12" s="134">
        <v>23</v>
      </c>
      <c r="S12" s="134">
        <v>57</v>
      </c>
      <c r="T12" s="134">
        <v>7</v>
      </c>
      <c r="U12" s="134">
        <v>15</v>
      </c>
      <c r="V12" s="134">
        <v>86</v>
      </c>
      <c r="W12" s="134">
        <v>13</v>
      </c>
      <c r="X12" s="134">
        <v>2</v>
      </c>
      <c r="Y12" s="134">
        <v>0</v>
      </c>
      <c r="Z12" s="134">
        <v>17</v>
      </c>
      <c r="AA12" s="134">
        <v>2</v>
      </c>
      <c r="AB12" s="134">
        <v>3</v>
      </c>
      <c r="AC12" s="134">
        <v>10</v>
      </c>
      <c r="AD12" s="134">
        <v>8</v>
      </c>
      <c r="AE12" s="134">
        <v>7</v>
      </c>
      <c r="AF12" s="134">
        <v>4</v>
      </c>
      <c r="AG12" s="134">
        <v>24</v>
      </c>
      <c r="AH12" s="134">
        <v>3</v>
      </c>
      <c r="AI12" s="134">
        <v>14</v>
      </c>
      <c r="AJ12" s="134">
        <v>11</v>
      </c>
      <c r="AK12" s="134">
        <v>6</v>
      </c>
      <c r="AL12" s="134">
        <v>44</v>
      </c>
      <c r="AM12" s="134">
        <v>57</v>
      </c>
      <c r="AN12" s="134">
        <v>10</v>
      </c>
      <c r="AO12" s="134">
        <v>118</v>
      </c>
      <c r="AP12" s="134">
        <v>25</v>
      </c>
      <c r="AQ12" s="134">
        <v>0</v>
      </c>
      <c r="AR12" s="134">
        <v>0</v>
      </c>
      <c r="AS12" s="134">
        <v>9</v>
      </c>
      <c r="AT12" s="134">
        <v>84</v>
      </c>
      <c r="AU12" s="134">
        <v>0</v>
      </c>
    </row>
    <row r="13" spans="1:47">
      <c r="A13" s="133" t="s">
        <v>1444</v>
      </c>
      <c r="B13" s="134">
        <v>178</v>
      </c>
      <c r="C13" s="134">
        <v>148</v>
      </c>
      <c r="D13" s="134">
        <v>98</v>
      </c>
      <c r="E13" s="134">
        <v>80</v>
      </c>
      <c r="F13" s="134">
        <v>29</v>
      </c>
      <c r="G13" s="134">
        <v>91</v>
      </c>
      <c r="H13" s="134">
        <v>26</v>
      </c>
      <c r="I13" s="134">
        <v>32</v>
      </c>
      <c r="J13" s="134">
        <v>102</v>
      </c>
      <c r="K13" s="134">
        <v>76</v>
      </c>
      <c r="L13" s="134">
        <v>47</v>
      </c>
      <c r="M13" s="134">
        <v>178</v>
      </c>
      <c r="N13" s="134">
        <v>18</v>
      </c>
      <c r="O13" s="134">
        <v>0</v>
      </c>
      <c r="P13" s="134">
        <v>17</v>
      </c>
      <c r="Q13" s="134">
        <v>17</v>
      </c>
      <c r="R13" s="134">
        <v>34</v>
      </c>
      <c r="S13" s="134">
        <v>62</v>
      </c>
      <c r="T13" s="134">
        <v>18</v>
      </c>
      <c r="U13" s="134">
        <v>30</v>
      </c>
      <c r="V13" s="134">
        <v>125</v>
      </c>
      <c r="W13" s="134">
        <v>15</v>
      </c>
      <c r="X13" s="134">
        <v>2</v>
      </c>
      <c r="Y13" s="134">
        <v>2</v>
      </c>
      <c r="Z13" s="134">
        <v>33</v>
      </c>
      <c r="AA13" s="134">
        <v>5</v>
      </c>
      <c r="AB13" s="134">
        <v>11</v>
      </c>
      <c r="AC13" s="134">
        <v>20</v>
      </c>
      <c r="AD13" s="134">
        <v>17</v>
      </c>
      <c r="AE13" s="134">
        <v>5</v>
      </c>
      <c r="AF13" s="134">
        <v>5</v>
      </c>
      <c r="AG13" s="134">
        <v>40</v>
      </c>
      <c r="AH13" s="134">
        <v>0</v>
      </c>
      <c r="AI13" s="134">
        <v>9</v>
      </c>
      <c r="AJ13" s="134">
        <v>13</v>
      </c>
      <c r="AK13" s="134">
        <v>13</v>
      </c>
      <c r="AL13" s="134">
        <v>74</v>
      </c>
      <c r="AM13" s="134">
        <v>74</v>
      </c>
      <c r="AN13" s="134">
        <v>7</v>
      </c>
      <c r="AO13" s="134">
        <v>178</v>
      </c>
      <c r="AP13" s="134">
        <v>31</v>
      </c>
      <c r="AQ13" s="134">
        <v>0</v>
      </c>
      <c r="AR13" s="134">
        <v>0</v>
      </c>
      <c r="AS13" s="134">
        <v>10</v>
      </c>
      <c r="AT13" s="134">
        <v>137</v>
      </c>
      <c r="AU13" s="134">
        <v>0</v>
      </c>
    </row>
    <row r="14" spans="1:47">
      <c r="A14" s="133" t="s">
        <v>1445</v>
      </c>
      <c r="B14" s="134">
        <v>82</v>
      </c>
      <c r="C14" s="134">
        <v>68</v>
      </c>
      <c r="D14" s="134">
        <v>33</v>
      </c>
      <c r="E14" s="134">
        <v>49</v>
      </c>
      <c r="F14" s="134">
        <v>13</v>
      </c>
      <c r="G14" s="134">
        <v>51</v>
      </c>
      <c r="H14" s="134">
        <v>10</v>
      </c>
      <c r="I14" s="134">
        <v>8</v>
      </c>
      <c r="J14" s="134">
        <v>50</v>
      </c>
      <c r="K14" s="134">
        <v>32</v>
      </c>
      <c r="L14" s="134">
        <v>22</v>
      </c>
      <c r="M14" s="134">
        <v>82</v>
      </c>
      <c r="N14" s="134">
        <v>10</v>
      </c>
      <c r="O14" s="134">
        <v>0</v>
      </c>
      <c r="P14" s="134">
        <v>6</v>
      </c>
      <c r="Q14" s="134">
        <v>8</v>
      </c>
      <c r="R14" s="134">
        <v>12</v>
      </c>
      <c r="S14" s="134">
        <v>37</v>
      </c>
      <c r="T14" s="134">
        <v>6</v>
      </c>
      <c r="U14" s="134">
        <v>13</v>
      </c>
      <c r="V14" s="134">
        <v>60</v>
      </c>
      <c r="W14" s="134">
        <v>7</v>
      </c>
      <c r="X14" s="134">
        <v>0</v>
      </c>
      <c r="Y14" s="134">
        <v>0</v>
      </c>
      <c r="Z14" s="134">
        <v>14</v>
      </c>
      <c r="AA14" s="134">
        <v>1</v>
      </c>
      <c r="AB14" s="134">
        <v>1</v>
      </c>
      <c r="AC14" s="134">
        <v>2</v>
      </c>
      <c r="AD14" s="134">
        <v>9</v>
      </c>
      <c r="AE14" s="134">
        <v>1</v>
      </c>
      <c r="AF14" s="134">
        <v>3</v>
      </c>
      <c r="AG14" s="134">
        <v>23</v>
      </c>
      <c r="AH14" s="134">
        <v>1</v>
      </c>
      <c r="AI14" s="134">
        <v>11</v>
      </c>
      <c r="AJ14" s="134">
        <v>9</v>
      </c>
      <c r="AK14" s="134">
        <v>4</v>
      </c>
      <c r="AL14" s="134">
        <v>31</v>
      </c>
      <c r="AM14" s="134">
        <v>38</v>
      </c>
      <c r="AN14" s="134">
        <v>6</v>
      </c>
      <c r="AO14" s="134">
        <v>82</v>
      </c>
      <c r="AP14" s="134">
        <v>11</v>
      </c>
      <c r="AQ14" s="134">
        <v>0</v>
      </c>
      <c r="AR14" s="134">
        <v>0</v>
      </c>
      <c r="AS14" s="134">
        <v>4</v>
      </c>
      <c r="AT14" s="134">
        <v>67</v>
      </c>
      <c r="AU14" s="134">
        <v>0</v>
      </c>
    </row>
    <row r="15" spans="1:47">
      <c r="A15" s="133" t="s">
        <v>1446</v>
      </c>
      <c r="B15" s="134">
        <v>3924</v>
      </c>
      <c r="C15" s="134">
        <v>3146</v>
      </c>
      <c r="D15" s="134">
        <v>2034</v>
      </c>
      <c r="E15" s="134">
        <v>1890</v>
      </c>
      <c r="F15" s="134">
        <v>806</v>
      </c>
      <c r="G15" s="134">
        <v>2217</v>
      </c>
      <c r="H15" s="134">
        <v>479</v>
      </c>
      <c r="I15" s="134">
        <v>422</v>
      </c>
      <c r="J15" s="134">
        <v>2281</v>
      </c>
      <c r="K15" s="134">
        <v>1643</v>
      </c>
      <c r="L15" s="134">
        <v>939</v>
      </c>
      <c r="M15" s="134">
        <v>3924</v>
      </c>
      <c r="N15" s="134">
        <v>369</v>
      </c>
      <c r="O15" s="134">
        <v>1153</v>
      </c>
      <c r="P15" s="134">
        <v>496</v>
      </c>
      <c r="Q15" s="134">
        <v>280</v>
      </c>
      <c r="R15" s="134">
        <v>646</v>
      </c>
      <c r="S15" s="134">
        <v>1397</v>
      </c>
      <c r="T15" s="134">
        <v>275</v>
      </c>
      <c r="U15" s="134">
        <v>830</v>
      </c>
      <c r="V15" s="134">
        <v>2688</v>
      </c>
      <c r="W15" s="134">
        <v>200</v>
      </c>
      <c r="X15" s="134">
        <v>53</v>
      </c>
      <c r="Y15" s="134">
        <v>18</v>
      </c>
      <c r="Z15" s="134">
        <v>597</v>
      </c>
      <c r="AA15" s="134">
        <v>81</v>
      </c>
      <c r="AB15" s="134">
        <v>318</v>
      </c>
      <c r="AC15" s="134">
        <v>384</v>
      </c>
      <c r="AD15" s="134">
        <v>219</v>
      </c>
      <c r="AE15" s="134">
        <v>132</v>
      </c>
      <c r="AF15" s="134">
        <v>66</v>
      </c>
      <c r="AG15" s="134">
        <v>1007</v>
      </c>
      <c r="AH15" s="134">
        <v>70</v>
      </c>
      <c r="AI15" s="134">
        <v>358</v>
      </c>
      <c r="AJ15" s="134">
        <v>407</v>
      </c>
      <c r="AK15" s="134">
        <v>217</v>
      </c>
      <c r="AL15" s="134">
        <v>1635</v>
      </c>
      <c r="AM15" s="134">
        <v>1803</v>
      </c>
      <c r="AN15" s="134">
        <v>167</v>
      </c>
      <c r="AO15" s="134">
        <v>3924</v>
      </c>
      <c r="AP15" s="134">
        <v>484</v>
      </c>
      <c r="AQ15" s="134">
        <v>0</v>
      </c>
      <c r="AR15" s="134">
        <v>0</v>
      </c>
      <c r="AS15" s="134">
        <v>105</v>
      </c>
      <c r="AT15" s="134">
        <v>3335</v>
      </c>
      <c r="AU15" s="134">
        <v>0</v>
      </c>
    </row>
    <row r="16" spans="1:47">
      <c r="A16" s="133" t="s">
        <v>1447</v>
      </c>
      <c r="B16" s="134">
        <v>274</v>
      </c>
      <c r="C16" s="134">
        <v>224</v>
      </c>
      <c r="D16" s="134">
        <v>130</v>
      </c>
      <c r="E16" s="134">
        <v>144</v>
      </c>
      <c r="F16" s="134">
        <v>65</v>
      </c>
      <c r="G16" s="134">
        <v>148</v>
      </c>
      <c r="H16" s="134">
        <v>31</v>
      </c>
      <c r="I16" s="134">
        <v>30</v>
      </c>
      <c r="J16" s="134">
        <v>192</v>
      </c>
      <c r="K16" s="134">
        <v>82</v>
      </c>
      <c r="L16" s="134">
        <v>33</v>
      </c>
      <c r="M16" s="134">
        <v>274</v>
      </c>
      <c r="N16" s="134">
        <v>11</v>
      </c>
      <c r="O16" s="134">
        <v>62</v>
      </c>
      <c r="P16" s="134">
        <v>14</v>
      </c>
      <c r="Q16" s="134">
        <v>21</v>
      </c>
      <c r="R16" s="134">
        <v>48</v>
      </c>
      <c r="S16" s="134">
        <v>128</v>
      </c>
      <c r="T16" s="134">
        <v>31</v>
      </c>
      <c r="U16" s="134">
        <v>32</v>
      </c>
      <c r="V16" s="134">
        <v>208</v>
      </c>
      <c r="W16" s="134">
        <v>15</v>
      </c>
      <c r="X16" s="134">
        <v>3</v>
      </c>
      <c r="Y16" s="134">
        <v>1</v>
      </c>
      <c r="Z16" s="134">
        <v>44</v>
      </c>
      <c r="AA16" s="134">
        <v>4</v>
      </c>
      <c r="AB16" s="134">
        <v>12</v>
      </c>
      <c r="AC16" s="134">
        <v>17</v>
      </c>
      <c r="AD16" s="134">
        <v>21</v>
      </c>
      <c r="AE16" s="134">
        <v>13</v>
      </c>
      <c r="AF16" s="134">
        <v>6</v>
      </c>
      <c r="AG16" s="134">
        <v>66</v>
      </c>
      <c r="AH16" s="134">
        <v>3</v>
      </c>
      <c r="AI16" s="134">
        <v>9</v>
      </c>
      <c r="AJ16" s="134">
        <v>59</v>
      </c>
      <c r="AK16" s="134">
        <v>12</v>
      </c>
      <c r="AL16" s="134">
        <v>147</v>
      </c>
      <c r="AM16" s="134">
        <v>74</v>
      </c>
      <c r="AN16" s="134">
        <v>38</v>
      </c>
      <c r="AO16" s="134">
        <v>274</v>
      </c>
      <c r="AP16" s="134">
        <v>53</v>
      </c>
      <c r="AQ16" s="134">
        <v>0</v>
      </c>
      <c r="AR16" s="134">
        <v>0</v>
      </c>
      <c r="AS16" s="134">
        <v>8</v>
      </c>
      <c r="AT16" s="134">
        <v>213</v>
      </c>
      <c r="AU16" s="134">
        <v>0</v>
      </c>
    </row>
    <row r="17" spans="1:47">
      <c r="A17" s="133" t="s">
        <v>1448</v>
      </c>
      <c r="B17" s="134">
        <v>111</v>
      </c>
      <c r="C17" s="134">
        <v>85</v>
      </c>
      <c r="D17" s="134">
        <v>65</v>
      </c>
      <c r="E17" s="134">
        <v>46</v>
      </c>
      <c r="F17" s="134">
        <v>24</v>
      </c>
      <c r="G17" s="134">
        <v>54</v>
      </c>
      <c r="H17" s="134">
        <v>13</v>
      </c>
      <c r="I17" s="134">
        <v>20</v>
      </c>
      <c r="J17" s="134">
        <v>66</v>
      </c>
      <c r="K17" s="134">
        <v>45</v>
      </c>
      <c r="L17" s="134">
        <v>25</v>
      </c>
      <c r="M17" s="134">
        <v>111</v>
      </c>
      <c r="N17" s="134">
        <v>5</v>
      </c>
      <c r="O17" s="134">
        <v>0</v>
      </c>
      <c r="P17" s="134">
        <v>6</v>
      </c>
      <c r="Q17" s="134">
        <v>10</v>
      </c>
      <c r="R17" s="134">
        <v>15</v>
      </c>
      <c r="S17" s="134">
        <v>54</v>
      </c>
      <c r="T17" s="134">
        <v>17</v>
      </c>
      <c r="U17" s="134">
        <v>9</v>
      </c>
      <c r="V17" s="134">
        <v>83</v>
      </c>
      <c r="W17" s="134">
        <v>20</v>
      </c>
      <c r="X17" s="134">
        <v>0</v>
      </c>
      <c r="Y17" s="134">
        <v>0</v>
      </c>
      <c r="Z17" s="134">
        <v>16</v>
      </c>
      <c r="AA17" s="134">
        <v>0</v>
      </c>
      <c r="AB17" s="134">
        <v>7</v>
      </c>
      <c r="AC17" s="134">
        <v>10</v>
      </c>
      <c r="AD17" s="134">
        <v>8</v>
      </c>
      <c r="AE17" s="134">
        <v>6</v>
      </c>
      <c r="AF17" s="134">
        <v>3</v>
      </c>
      <c r="AG17" s="134">
        <v>23</v>
      </c>
      <c r="AH17" s="134">
        <v>4</v>
      </c>
      <c r="AI17" s="134">
        <v>5</v>
      </c>
      <c r="AJ17" s="134">
        <v>9</v>
      </c>
      <c r="AK17" s="134">
        <v>8</v>
      </c>
      <c r="AL17" s="134">
        <v>59</v>
      </c>
      <c r="AM17" s="134">
        <v>34</v>
      </c>
      <c r="AN17" s="134">
        <v>7</v>
      </c>
      <c r="AO17" s="134">
        <v>111</v>
      </c>
      <c r="AP17" s="134">
        <v>16</v>
      </c>
      <c r="AQ17" s="134">
        <v>0</v>
      </c>
      <c r="AR17" s="134">
        <v>0</v>
      </c>
      <c r="AS17" s="134">
        <v>7</v>
      </c>
      <c r="AT17" s="134">
        <v>88</v>
      </c>
      <c r="AU17" s="134">
        <v>0</v>
      </c>
    </row>
    <row r="18" spans="1:47">
      <c r="A18" s="133" t="s">
        <v>1449</v>
      </c>
      <c r="B18" s="134">
        <v>463</v>
      </c>
      <c r="C18" s="134">
        <v>348</v>
      </c>
      <c r="D18" s="134">
        <v>232</v>
      </c>
      <c r="E18" s="134">
        <v>231</v>
      </c>
      <c r="F18" s="134">
        <v>103</v>
      </c>
      <c r="G18" s="134">
        <v>270</v>
      </c>
      <c r="H18" s="134">
        <v>44</v>
      </c>
      <c r="I18" s="134">
        <v>46</v>
      </c>
      <c r="J18" s="134">
        <v>310</v>
      </c>
      <c r="K18" s="134">
        <v>153</v>
      </c>
      <c r="L18" s="134">
        <v>70</v>
      </c>
      <c r="M18" s="134">
        <v>463</v>
      </c>
      <c r="N18" s="134">
        <v>32</v>
      </c>
      <c r="O18" s="134">
        <v>101</v>
      </c>
      <c r="P18" s="134">
        <v>32</v>
      </c>
      <c r="Q18" s="134">
        <v>36</v>
      </c>
      <c r="R18" s="134">
        <v>89</v>
      </c>
      <c r="S18" s="134">
        <v>192</v>
      </c>
      <c r="T18" s="134">
        <v>26</v>
      </c>
      <c r="U18" s="134">
        <v>88</v>
      </c>
      <c r="V18" s="134">
        <v>335</v>
      </c>
      <c r="W18" s="134">
        <v>25</v>
      </c>
      <c r="X18" s="134">
        <v>3</v>
      </c>
      <c r="Y18" s="134">
        <v>1</v>
      </c>
      <c r="Z18" s="134">
        <v>73</v>
      </c>
      <c r="AA18" s="134">
        <v>10</v>
      </c>
      <c r="AB18" s="134">
        <v>31</v>
      </c>
      <c r="AC18" s="134">
        <v>40</v>
      </c>
      <c r="AD18" s="134">
        <v>39</v>
      </c>
      <c r="AE18" s="134">
        <v>24</v>
      </c>
      <c r="AF18" s="134">
        <v>15</v>
      </c>
      <c r="AG18" s="134">
        <v>104</v>
      </c>
      <c r="AH18" s="134">
        <v>2</v>
      </c>
      <c r="AI18" s="134">
        <v>35</v>
      </c>
      <c r="AJ18" s="134">
        <v>61</v>
      </c>
      <c r="AK18" s="134">
        <v>10</v>
      </c>
      <c r="AL18" s="134">
        <v>182</v>
      </c>
      <c r="AM18" s="134">
        <v>247</v>
      </c>
      <c r="AN18" s="134">
        <v>21</v>
      </c>
      <c r="AO18" s="134">
        <v>463</v>
      </c>
      <c r="AP18" s="134">
        <v>95</v>
      </c>
      <c r="AQ18" s="134">
        <v>0</v>
      </c>
      <c r="AR18" s="134">
        <v>0</v>
      </c>
      <c r="AS18" s="134">
        <v>23</v>
      </c>
      <c r="AT18" s="134">
        <v>345</v>
      </c>
      <c r="AU18" s="134">
        <v>0</v>
      </c>
    </row>
    <row r="19" spans="1:47">
      <c r="A19" s="133" t="s">
        <v>1450</v>
      </c>
      <c r="B19" s="134">
        <v>103</v>
      </c>
      <c r="C19" s="134">
        <v>75</v>
      </c>
      <c r="D19" s="134">
        <v>52</v>
      </c>
      <c r="E19" s="134">
        <v>51</v>
      </c>
      <c r="F19" s="134">
        <v>20</v>
      </c>
      <c r="G19" s="134">
        <v>46</v>
      </c>
      <c r="H19" s="134">
        <v>24</v>
      </c>
      <c r="I19" s="134">
        <v>13</v>
      </c>
      <c r="J19" s="134">
        <v>68</v>
      </c>
      <c r="K19" s="134">
        <v>35</v>
      </c>
      <c r="L19" s="134">
        <v>12</v>
      </c>
      <c r="M19" s="134">
        <v>103</v>
      </c>
      <c r="N19" s="134">
        <v>2</v>
      </c>
      <c r="O19" s="134">
        <v>0</v>
      </c>
      <c r="P19" s="134">
        <v>5</v>
      </c>
      <c r="Q19" s="134">
        <v>13</v>
      </c>
      <c r="R19" s="134">
        <v>26</v>
      </c>
      <c r="S19" s="134">
        <v>40</v>
      </c>
      <c r="T19" s="134">
        <v>8</v>
      </c>
      <c r="U19" s="134">
        <v>11</v>
      </c>
      <c r="V19" s="134">
        <v>64</v>
      </c>
      <c r="W19" s="134">
        <v>12</v>
      </c>
      <c r="X19" s="134">
        <v>0</v>
      </c>
      <c r="Y19" s="134">
        <v>0</v>
      </c>
      <c r="Z19" s="134">
        <v>13</v>
      </c>
      <c r="AA19" s="134">
        <v>3</v>
      </c>
      <c r="AB19" s="134">
        <v>9</v>
      </c>
      <c r="AC19" s="134">
        <v>8</v>
      </c>
      <c r="AD19" s="134">
        <v>9</v>
      </c>
      <c r="AE19" s="134">
        <v>4</v>
      </c>
      <c r="AF19" s="134">
        <v>4</v>
      </c>
      <c r="AG19" s="134">
        <v>21</v>
      </c>
      <c r="AH19" s="134">
        <v>0</v>
      </c>
      <c r="AI19" s="134">
        <v>9</v>
      </c>
      <c r="AJ19" s="134">
        <v>11</v>
      </c>
      <c r="AK19" s="134">
        <v>9</v>
      </c>
      <c r="AL19" s="134">
        <v>59</v>
      </c>
      <c r="AM19" s="134">
        <v>22</v>
      </c>
      <c r="AN19" s="134">
        <v>13</v>
      </c>
      <c r="AO19" s="134">
        <v>103</v>
      </c>
      <c r="AP19" s="134">
        <v>21</v>
      </c>
      <c r="AQ19" s="134">
        <v>0</v>
      </c>
      <c r="AR19" s="134">
        <v>0</v>
      </c>
      <c r="AS19" s="134">
        <v>4</v>
      </c>
      <c r="AT19" s="134">
        <v>78</v>
      </c>
      <c r="AU19" s="134">
        <v>0</v>
      </c>
    </row>
    <row r="20" spans="1:47">
      <c r="A20" s="133" t="s">
        <v>1451</v>
      </c>
      <c r="B20" s="134">
        <v>481</v>
      </c>
      <c r="C20" s="134">
        <v>381</v>
      </c>
      <c r="D20" s="134">
        <v>241</v>
      </c>
      <c r="E20" s="134">
        <v>240</v>
      </c>
      <c r="F20" s="134">
        <v>95</v>
      </c>
      <c r="G20" s="134">
        <v>256</v>
      </c>
      <c r="H20" s="134">
        <v>65</v>
      </c>
      <c r="I20" s="134">
        <v>65</v>
      </c>
      <c r="J20" s="134">
        <v>307</v>
      </c>
      <c r="K20" s="134">
        <v>174</v>
      </c>
      <c r="L20" s="134">
        <v>99</v>
      </c>
      <c r="M20" s="134">
        <v>481</v>
      </c>
      <c r="N20" s="134">
        <v>26</v>
      </c>
      <c r="O20" s="134">
        <v>32</v>
      </c>
      <c r="P20" s="134">
        <v>31</v>
      </c>
      <c r="Q20" s="134">
        <v>34</v>
      </c>
      <c r="R20" s="134">
        <v>63</v>
      </c>
      <c r="S20" s="134">
        <v>234</v>
      </c>
      <c r="T20" s="134">
        <v>48</v>
      </c>
      <c r="U20" s="134">
        <v>71</v>
      </c>
      <c r="V20" s="134">
        <v>382</v>
      </c>
      <c r="W20" s="134">
        <v>58</v>
      </c>
      <c r="X20" s="134">
        <v>8</v>
      </c>
      <c r="Y20" s="134">
        <v>5</v>
      </c>
      <c r="Z20" s="134">
        <v>79</v>
      </c>
      <c r="AA20" s="134">
        <v>10</v>
      </c>
      <c r="AB20" s="134">
        <v>23</v>
      </c>
      <c r="AC20" s="134">
        <v>34</v>
      </c>
      <c r="AD20" s="134">
        <v>35</v>
      </c>
      <c r="AE20" s="134">
        <v>16</v>
      </c>
      <c r="AF20" s="134">
        <v>9</v>
      </c>
      <c r="AG20" s="134">
        <v>123</v>
      </c>
      <c r="AH20" s="134">
        <v>3</v>
      </c>
      <c r="AI20" s="134">
        <v>34</v>
      </c>
      <c r="AJ20" s="134">
        <v>40</v>
      </c>
      <c r="AK20" s="134">
        <v>26</v>
      </c>
      <c r="AL20" s="134">
        <v>251</v>
      </c>
      <c r="AM20" s="134">
        <v>154</v>
      </c>
      <c r="AN20" s="134">
        <v>43</v>
      </c>
      <c r="AO20" s="134">
        <v>481</v>
      </c>
      <c r="AP20" s="134">
        <v>68</v>
      </c>
      <c r="AQ20" s="134">
        <v>0</v>
      </c>
      <c r="AR20" s="134">
        <v>0</v>
      </c>
      <c r="AS20" s="134">
        <v>21</v>
      </c>
      <c r="AT20" s="134">
        <v>392</v>
      </c>
      <c r="AU20" s="134">
        <v>0</v>
      </c>
    </row>
    <row r="21" spans="1:47">
      <c r="A21" s="133" t="s">
        <v>1452</v>
      </c>
      <c r="B21" s="134">
        <v>322</v>
      </c>
      <c r="C21" s="134">
        <v>247</v>
      </c>
      <c r="D21" s="134">
        <v>151</v>
      </c>
      <c r="E21" s="134">
        <v>171</v>
      </c>
      <c r="F21" s="134">
        <v>68</v>
      </c>
      <c r="G21" s="134">
        <v>192</v>
      </c>
      <c r="H21" s="134">
        <v>32</v>
      </c>
      <c r="I21" s="134">
        <v>30</v>
      </c>
      <c r="J21" s="134">
        <v>193</v>
      </c>
      <c r="K21" s="134">
        <v>129</v>
      </c>
      <c r="L21" s="134">
        <v>71</v>
      </c>
      <c r="M21" s="134">
        <v>322</v>
      </c>
      <c r="N21" s="134">
        <v>23</v>
      </c>
      <c r="O21" s="134">
        <v>0</v>
      </c>
      <c r="P21" s="134">
        <v>23</v>
      </c>
      <c r="Q21" s="134">
        <v>25</v>
      </c>
      <c r="R21" s="134">
        <v>56</v>
      </c>
      <c r="S21" s="134">
        <v>158</v>
      </c>
      <c r="T21" s="134">
        <v>24</v>
      </c>
      <c r="U21" s="134">
        <v>36</v>
      </c>
      <c r="V21" s="134">
        <v>242</v>
      </c>
      <c r="W21" s="134">
        <v>31</v>
      </c>
      <c r="X21" s="134">
        <v>5</v>
      </c>
      <c r="Y21" s="134">
        <v>1</v>
      </c>
      <c r="Z21" s="134">
        <v>53</v>
      </c>
      <c r="AA21" s="134">
        <v>5</v>
      </c>
      <c r="AB21" s="134">
        <v>24</v>
      </c>
      <c r="AC21" s="134">
        <v>18</v>
      </c>
      <c r="AD21" s="134">
        <v>29</v>
      </c>
      <c r="AE21" s="134">
        <v>15</v>
      </c>
      <c r="AF21" s="134">
        <v>4</v>
      </c>
      <c r="AG21" s="134">
        <v>68</v>
      </c>
      <c r="AH21" s="134">
        <v>6</v>
      </c>
      <c r="AI21" s="134">
        <v>24</v>
      </c>
      <c r="AJ21" s="134">
        <v>37</v>
      </c>
      <c r="AK21" s="134">
        <v>10</v>
      </c>
      <c r="AL21" s="134">
        <v>112</v>
      </c>
      <c r="AM21" s="134">
        <v>125</v>
      </c>
      <c r="AN21" s="134">
        <v>68</v>
      </c>
      <c r="AO21" s="134">
        <v>322</v>
      </c>
      <c r="AP21" s="134">
        <v>48</v>
      </c>
      <c r="AQ21" s="134">
        <v>0</v>
      </c>
      <c r="AR21" s="134">
        <v>0</v>
      </c>
      <c r="AS21" s="134">
        <v>21</v>
      </c>
      <c r="AT21" s="134">
        <v>253</v>
      </c>
      <c r="AU21" s="134">
        <v>0</v>
      </c>
    </row>
    <row r="22" spans="1:47">
      <c r="A22" s="133" t="s">
        <v>1453</v>
      </c>
      <c r="B22" s="134">
        <v>109</v>
      </c>
      <c r="C22" s="134">
        <v>83</v>
      </c>
      <c r="D22" s="134">
        <v>53</v>
      </c>
      <c r="E22" s="134">
        <v>56</v>
      </c>
      <c r="F22" s="134">
        <v>21</v>
      </c>
      <c r="G22" s="134">
        <v>56</v>
      </c>
      <c r="H22" s="134">
        <v>20</v>
      </c>
      <c r="I22" s="134">
        <v>12</v>
      </c>
      <c r="J22" s="134">
        <v>70</v>
      </c>
      <c r="K22" s="134">
        <v>39</v>
      </c>
      <c r="L22" s="134">
        <v>19</v>
      </c>
      <c r="M22" s="134">
        <v>109</v>
      </c>
      <c r="N22" s="134">
        <v>10</v>
      </c>
      <c r="O22" s="134">
        <v>0</v>
      </c>
      <c r="P22" s="134">
        <v>15</v>
      </c>
      <c r="Q22" s="134">
        <v>8</v>
      </c>
      <c r="R22" s="134">
        <v>23</v>
      </c>
      <c r="S22" s="134">
        <v>46</v>
      </c>
      <c r="T22" s="134">
        <v>6</v>
      </c>
      <c r="U22" s="134">
        <v>11</v>
      </c>
      <c r="V22" s="134">
        <v>68</v>
      </c>
      <c r="W22" s="134">
        <v>11</v>
      </c>
      <c r="X22" s="134">
        <v>2</v>
      </c>
      <c r="Y22" s="134">
        <v>0</v>
      </c>
      <c r="Z22" s="134">
        <v>13</v>
      </c>
      <c r="AA22" s="134">
        <v>1</v>
      </c>
      <c r="AB22" s="134">
        <v>9</v>
      </c>
      <c r="AC22" s="134">
        <v>5</v>
      </c>
      <c r="AD22" s="134">
        <v>7</v>
      </c>
      <c r="AE22" s="134">
        <v>5</v>
      </c>
      <c r="AF22" s="134">
        <v>5</v>
      </c>
      <c r="AG22" s="134">
        <v>24</v>
      </c>
      <c r="AH22" s="134">
        <v>2</v>
      </c>
      <c r="AI22" s="134">
        <v>14</v>
      </c>
      <c r="AJ22" s="134">
        <v>10</v>
      </c>
      <c r="AK22" s="134">
        <v>9</v>
      </c>
      <c r="AL22" s="134">
        <v>45</v>
      </c>
      <c r="AM22" s="134">
        <v>45</v>
      </c>
      <c r="AN22" s="134">
        <v>8</v>
      </c>
      <c r="AO22" s="134">
        <v>109</v>
      </c>
      <c r="AP22" s="134">
        <v>19</v>
      </c>
      <c r="AQ22" s="134">
        <v>2</v>
      </c>
      <c r="AR22" s="134">
        <v>0</v>
      </c>
      <c r="AS22" s="134">
        <v>6</v>
      </c>
      <c r="AT22" s="134">
        <v>82</v>
      </c>
      <c r="AU22" s="134">
        <v>0</v>
      </c>
    </row>
    <row r="23" spans="1:47">
      <c r="A23" s="133" t="s">
        <v>1454</v>
      </c>
      <c r="B23" s="134">
        <v>80</v>
      </c>
      <c r="C23" s="134">
        <v>62</v>
      </c>
      <c r="D23" s="134">
        <v>38</v>
      </c>
      <c r="E23" s="134">
        <v>42</v>
      </c>
      <c r="F23" s="134">
        <v>22</v>
      </c>
      <c r="G23" s="134">
        <v>42</v>
      </c>
      <c r="H23" s="134">
        <v>7</v>
      </c>
      <c r="I23" s="134">
        <v>9</v>
      </c>
      <c r="J23" s="134">
        <v>45</v>
      </c>
      <c r="K23" s="134">
        <v>35</v>
      </c>
      <c r="L23" s="134">
        <v>23</v>
      </c>
      <c r="M23" s="134">
        <v>80</v>
      </c>
      <c r="N23" s="134">
        <v>5</v>
      </c>
      <c r="O23" s="134">
        <v>0</v>
      </c>
      <c r="P23" s="134">
        <v>10</v>
      </c>
      <c r="Q23" s="134">
        <v>6</v>
      </c>
      <c r="R23" s="134">
        <v>20</v>
      </c>
      <c r="S23" s="134">
        <v>27</v>
      </c>
      <c r="T23" s="134">
        <v>3</v>
      </c>
      <c r="U23" s="134">
        <v>14</v>
      </c>
      <c r="V23" s="134">
        <v>49</v>
      </c>
      <c r="W23" s="134">
        <v>6</v>
      </c>
      <c r="X23" s="134">
        <v>4</v>
      </c>
      <c r="Y23" s="134">
        <v>0</v>
      </c>
      <c r="Z23" s="134">
        <v>12</v>
      </c>
      <c r="AA23" s="134">
        <v>4</v>
      </c>
      <c r="AB23" s="134">
        <v>2</v>
      </c>
      <c r="AC23" s="134">
        <v>10</v>
      </c>
      <c r="AD23" s="134">
        <v>4</v>
      </c>
      <c r="AE23" s="134">
        <v>1</v>
      </c>
      <c r="AF23" s="134">
        <v>1</v>
      </c>
      <c r="AG23" s="134">
        <v>19</v>
      </c>
      <c r="AH23" s="134">
        <v>4</v>
      </c>
      <c r="AI23" s="134">
        <v>9</v>
      </c>
      <c r="AJ23" s="134">
        <v>4</v>
      </c>
      <c r="AK23" s="134">
        <v>12</v>
      </c>
      <c r="AL23" s="134">
        <v>29</v>
      </c>
      <c r="AM23" s="134">
        <v>37</v>
      </c>
      <c r="AN23" s="134">
        <v>0</v>
      </c>
      <c r="AO23" s="134">
        <v>80</v>
      </c>
      <c r="AP23" s="134">
        <v>14</v>
      </c>
      <c r="AQ23" s="134">
        <v>0</v>
      </c>
      <c r="AR23" s="134">
        <v>0</v>
      </c>
      <c r="AS23" s="134">
        <v>3</v>
      </c>
      <c r="AT23" s="134">
        <v>63</v>
      </c>
      <c r="AU23" s="134">
        <v>0</v>
      </c>
    </row>
    <row r="24" spans="1:47">
      <c r="A24" s="133" t="s">
        <v>1455</v>
      </c>
      <c r="B24" s="134">
        <v>113</v>
      </c>
      <c r="C24" s="134">
        <v>84</v>
      </c>
      <c r="D24" s="134">
        <v>62</v>
      </c>
      <c r="E24" s="134">
        <v>51</v>
      </c>
      <c r="F24" s="134">
        <v>22</v>
      </c>
      <c r="G24" s="134">
        <v>53</v>
      </c>
      <c r="H24" s="134">
        <v>21</v>
      </c>
      <c r="I24" s="134">
        <v>17</v>
      </c>
      <c r="J24" s="134">
        <v>83</v>
      </c>
      <c r="K24" s="134">
        <v>30</v>
      </c>
      <c r="L24" s="134">
        <v>19</v>
      </c>
      <c r="M24" s="134">
        <v>113</v>
      </c>
      <c r="N24" s="134">
        <v>18</v>
      </c>
      <c r="O24" s="134">
        <v>0</v>
      </c>
      <c r="P24" s="134">
        <v>15</v>
      </c>
      <c r="Q24" s="134">
        <v>7</v>
      </c>
      <c r="R24" s="134">
        <v>21</v>
      </c>
      <c r="S24" s="134">
        <v>38</v>
      </c>
      <c r="T24" s="134">
        <v>11</v>
      </c>
      <c r="U24" s="134">
        <v>21</v>
      </c>
      <c r="V24" s="134">
        <v>74</v>
      </c>
      <c r="W24" s="134">
        <v>18</v>
      </c>
      <c r="X24" s="134">
        <v>1</v>
      </c>
      <c r="Y24" s="134">
        <v>0</v>
      </c>
      <c r="Z24" s="134">
        <v>19</v>
      </c>
      <c r="AA24" s="134">
        <v>6</v>
      </c>
      <c r="AB24" s="134">
        <v>3</v>
      </c>
      <c r="AC24" s="134">
        <v>10</v>
      </c>
      <c r="AD24" s="134">
        <v>8</v>
      </c>
      <c r="AE24" s="134">
        <v>7</v>
      </c>
      <c r="AF24" s="134">
        <v>0</v>
      </c>
      <c r="AG24" s="134">
        <v>21</v>
      </c>
      <c r="AH24" s="134">
        <v>2</v>
      </c>
      <c r="AI24" s="134">
        <v>11</v>
      </c>
      <c r="AJ24" s="134">
        <v>7</v>
      </c>
      <c r="AK24" s="134">
        <v>6</v>
      </c>
      <c r="AL24" s="134">
        <v>30</v>
      </c>
      <c r="AM24" s="134">
        <v>64</v>
      </c>
      <c r="AN24" s="134">
        <v>6</v>
      </c>
      <c r="AO24" s="134">
        <v>113</v>
      </c>
      <c r="AP24" s="134">
        <v>19</v>
      </c>
      <c r="AQ24" s="134">
        <v>0</v>
      </c>
      <c r="AR24" s="134">
        <v>0</v>
      </c>
      <c r="AS24" s="134">
        <v>3</v>
      </c>
      <c r="AT24" s="134">
        <v>91</v>
      </c>
      <c r="AU24" s="134">
        <v>0</v>
      </c>
    </row>
    <row r="25" spans="1:47">
      <c r="A25" s="133" t="s">
        <v>1456</v>
      </c>
      <c r="B25" s="134">
        <v>158</v>
      </c>
      <c r="C25" s="134">
        <v>118</v>
      </c>
      <c r="D25" s="134">
        <v>82</v>
      </c>
      <c r="E25" s="134">
        <v>76</v>
      </c>
      <c r="F25" s="134">
        <v>33</v>
      </c>
      <c r="G25" s="134">
        <v>92</v>
      </c>
      <c r="H25" s="134">
        <v>18</v>
      </c>
      <c r="I25" s="134">
        <v>15</v>
      </c>
      <c r="J25" s="134">
        <v>111</v>
      </c>
      <c r="K25" s="134">
        <v>47</v>
      </c>
      <c r="L25" s="134">
        <v>25</v>
      </c>
      <c r="M25" s="134">
        <v>158</v>
      </c>
      <c r="N25" s="134">
        <v>7</v>
      </c>
      <c r="O25" s="134">
        <v>5</v>
      </c>
      <c r="P25" s="134">
        <v>12</v>
      </c>
      <c r="Q25" s="134">
        <v>9</v>
      </c>
      <c r="R25" s="134">
        <v>30</v>
      </c>
      <c r="S25" s="134">
        <v>67</v>
      </c>
      <c r="T25" s="134">
        <v>20</v>
      </c>
      <c r="U25" s="134">
        <v>20</v>
      </c>
      <c r="V25" s="134">
        <v>116</v>
      </c>
      <c r="W25" s="134">
        <v>15</v>
      </c>
      <c r="X25" s="134">
        <v>2</v>
      </c>
      <c r="Y25" s="134">
        <v>1</v>
      </c>
      <c r="Z25" s="134">
        <v>32</v>
      </c>
      <c r="AA25" s="134">
        <v>2</v>
      </c>
      <c r="AB25" s="134">
        <v>5</v>
      </c>
      <c r="AC25" s="134">
        <v>17</v>
      </c>
      <c r="AD25" s="134">
        <v>5</v>
      </c>
      <c r="AE25" s="134">
        <v>4</v>
      </c>
      <c r="AF25" s="134">
        <v>0</v>
      </c>
      <c r="AG25" s="134">
        <v>37</v>
      </c>
      <c r="AH25" s="134">
        <v>4</v>
      </c>
      <c r="AI25" s="134">
        <v>12</v>
      </c>
      <c r="AJ25" s="134">
        <v>22</v>
      </c>
      <c r="AK25" s="134">
        <v>8</v>
      </c>
      <c r="AL25" s="134">
        <v>64</v>
      </c>
      <c r="AM25" s="134">
        <v>63</v>
      </c>
      <c r="AN25" s="134">
        <v>19</v>
      </c>
      <c r="AO25" s="134">
        <v>158</v>
      </c>
      <c r="AP25" s="134">
        <v>33</v>
      </c>
      <c r="AQ25" s="134">
        <v>0</v>
      </c>
      <c r="AR25" s="134">
        <v>0</v>
      </c>
      <c r="AS25" s="134">
        <v>3</v>
      </c>
      <c r="AT25" s="134">
        <v>122</v>
      </c>
      <c r="AU25" s="134">
        <v>0</v>
      </c>
    </row>
    <row r="26" spans="1:47">
      <c r="A26" s="133" t="s">
        <v>1457</v>
      </c>
      <c r="B26" s="134">
        <v>244</v>
      </c>
      <c r="C26" s="134">
        <v>184</v>
      </c>
      <c r="D26" s="134">
        <v>136</v>
      </c>
      <c r="E26" s="134">
        <v>108</v>
      </c>
      <c r="F26" s="134">
        <v>48</v>
      </c>
      <c r="G26" s="134">
        <v>128</v>
      </c>
      <c r="H26" s="134">
        <v>34</v>
      </c>
      <c r="I26" s="134">
        <v>34</v>
      </c>
      <c r="J26" s="134">
        <v>158</v>
      </c>
      <c r="K26" s="134">
        <v>86</v>
      </c>
      <c r="L26" s="134">
        <v>51</v>
      </c>
      <c r="M26" s="134">
        <v>244</v>
      </c>
      <c r="N26" s="134">
        <v>19</v>
      </c>
      <c r="O26" s="134">
        <v>32</v>
      </c>
      <c r="P26" s="134">
        <v>29</v>
      </c>
      <c r="Q26" s="134">
        <v>19</v>
      </c>
      <c r="R26" s="134">
        <v>48</v>
      </c>
      <c r="S26" s="134">
        <v>112</v>
      </c>
      <c r="T26" s="134">
        <v>8</v>
      </c>
      <c r="U26" s="134">
        <v>28</v>
      </c>
      <c r="V26" s="134">
        <v>160</v>
      </c>
      <c r="W26" s="134">
        <v>21</v>
      </c>
      <c r="X26" s="134">
        <v>2</v>
      </c>
      <c r="Y26" s="134">
        <v>1</v>
      </c>
      <c r="Z26" s="134">
        <v>31</v>
      </c>
      <c r="AA26" s="134">
        <v>8</v>
      </c>
      <c r="AB26" s="134">
        <v>15</v>
      </c>
      <c r="AC26" s="134">
        <v>22</v>
      </c>
      <c r="AD26" s="134">
        <v>28</v>
      </c>
      <c r="AE26" s="134">
        <v>14</v>
      </c>
      <c r="AF26" s="134">
        <v>5</v>
      </c>
      <c r="AG26" s="134">
        <v>50</v>
      </c>
      <c r="AH26" s="134">
        <v>4</v>
      </c>
      <c r="AI26" s="134">
        <v>17</v>
      </c>
      <c r="AJ26" s="134">
        <v>26</v>
      </c>
      <c r="AK26" s="134">
        <v>9</v>
      </c>
      <c r="AL26" s="134">
        <v>112</v>
      </c>
      <c r="AM26" s="134">
        <v>110</v>
      </c>
      <c r="AN26" s="134">
        <v>12</v>
      </c>
      <c r="AO26" s="134">
        <v>244</v>
      </c>
      <c r="AP26" s="134">
        <v>41</v>
      </c>
      <c r="AQ26" s="134">
        <v>0</v>
      </c>
      <c r="AR26" s="134">
        <v>0</v>
      </c>
      <c r="AS26" s="134">
        <v>12</v>
      </c>
      <c r="AT26" s="134">
        <v>191</v>
      </c>
      <c r="AU26" s="134">
        <v>0</v>
      </c>
    </row>
    <row r="27" spans="1:47">
      <c r="A27" s="133" t="s">
        <v>1458</v>
      </c>
      <c r="B27" s="134">
        <v>115</v>
      </c>
      <c r="C27" s="134">
        <v>90</v>
      </c>
      <c r="D27" s="134">
        <v>50</v>
      </c>
      <c r="E27" s="134">
        <v>65</v>
      </c>
      <c r="F27" s="134">
        <v>19</v>
      </c>
      <c r="G27" s="134">
        <v>68</v>
      </c>
      <c r="H27" s="134">
        <v>13</v>
      </c>
      <c r="I27" s="134">
        <v>15</v>
      </c>
      <c r="J27" s="134">
        <v>68</v>
      </c>
      <c r="K27" s="134">
        <v>47</v>
      </c>
      <c r="L27" s="134">
        <v>20</v>
      </c>
      <c r="M27" s="134">
        <v>115</v>
      </c>
      <c r="N27" s="134">
        <v>10</v>
      </c>
      <c r="O27" s="134">
        <v>0</v>
      </c>
      <c r="P27" s="134">
        <v>11</v>
      </c>
      <c r="Q27" s="134">
        <v>5</v>
      </c>
      <c r="R27" s="134">
        <v>19</v>
      </c>
      <c r="S27" s="134">
        <v>58</v>
      </c>
      <c r="T27" s="134">
        <v>5</v>
      </c>
      <c r="U27" s="134">
        <v>17</v>
      </c>
      <c r="V27" s="134">
        <v>85</v>
      </c>
      <c r="W27" s="134">
        <v>11</v>
      </c>
      <c r="X27" s="134">
        <v>1</v>
      </c>
      <c r="Y27" s="134">
        <v>0</v>
      </c>
      <c r="Z27" s="134">
        <v>17</v>
      </c>
      <c r="AA27" s="134">
        <v>2</v>
      </c>
      <c r="AB27" s="134">
        <v>8</v>
      </c>
      <c r="AC27" s="134">
        <v>6</v>
      </c>
      <c r="AD27" s="134">
        <v>17</v>
      </c>
      <c r="AE27" s="134">
        <v>7</v>
      </c>
      <c r="AF27" s="134">
        <v>4</v>
      </c>
      <c r="AG27" s="134">
        <v>20</v>
      </c>
      <c r="AH27" s="134">
        <v>0</v>
      </c>
      <c r="AI27" s="134">
        <v>10</v>
      </c>
      <c r="AJ27" s="134">
        <v>11</v>
      </c>
      <c r="AK27" s="134">
        <v>4</v>
      </c>
      <c r="AL27" s="134">
        <v>57</v>
      </c>
      <c r="AM27" s="134">
        <v>49</v>
      </c>
      <c r="AN27" s="134">
        <v>3</v>
      </c>
      <c r="AO27" s="134">
        <v>115</v>
      </c>
      <c r="AP27" s="134">
        <v>33</v>
      </c>
      <c r="AQ27" s="134">
        <v>0</v>
      </c>
      <c r="AR27" s="134">
        <v>0</v>
      </c>
      <c r="AS27" s="134">
        <v>4</v>
      </c>
      <c r="AT27" s="134">
        <v>78</v>
      </c>
      <c r="AU27" s="134">
        <v>0</v>
      </c>
    </row>
    <row r="28" spans="1:47">
      <c r="A28" s="133" t="s">
        <v>1459</v>
      </c>
      <c r="B28" s="134">
        <v>1137</v>
      </c>
      <c r="C28" s="134">
        <v>918</v>
      </c>
      <c r="D28" s="134">
        <v>605</v>
      </c>
      <c r="E28" s="134">
        <v>532</v>
      </c>
      <c r="F28" s="134">
        <v>218</v>
      </c>
      <c r="G28" s="134">
        <v>644</v>
      </c>
      <c r="H28" s="134">
        <v>145</v>
      </c>
      <c r="I28" s="134">
        <v>130</v>
      </c>
      <c r="J28" s="134">
        <v>731</v>
      </c>
      <c r="K28" s="134">
        <v>406</v>
      </c>
      <c r="L28" s="134">
        <v>235</v>
      </c>
      <c r="M28" s="134">
        <v>1137</v>
      </c>
      <c r="N28" s="134">
        <v>116</v>
      </c>
      <c r="O28" s="134">
        <v>267</v>
      </c>
      <c r="P28" s="134">
        <v>123</v>
      </c>
      <c r="Q28" s="134">
        <v>78</v>
      </c>
      <c r="R28" s="134">
        <v>205</v>
      </c>
      <c r="S28" s="134">
        <v>511</v>
      </c>
      <c r="T28" s="134">
        <v>77</v>
      </c>
      <c r="U28" s="134">
        <v>142</v>
      </c>
      <c r="V28" s="134">
        <v>797</v>
      </c>
      <c r="W28" s="134">
        <v>70</v>
      </c>
      <c r="X28" s="134">
        <v>10</v>
      </c>
      <c r="Y28" s="134">
        <v>3</v>
      </c>
      <c r="Z28" s="134">
        <v>185</v>
      </c>
      <c r="AA28" s="134">
        <v>24</v>
      </c>
      <c r="AB28" s="134">
        <v>105</v>
      </c>
      <c r="AC28" s="134">
        <v>92</v>
      </c>
      <c r="AD28" s="134">
        <v>66</v>
      </c>
      <c r="AE28" s="134">
        <v>60</v>
      </c>
      <c r="AF28" s="134">
        <v>18</v>
      </c>
      <c r="AG28" s="134">
        <v>283</v>
      </c>
      <c r="AH28" s="134">
        <v>11</v>
      </c>
      <c r="AI28" s="134">
        <v>77</v>
      </c>
      <c r="AJ28" s="134">
        <v>129</v>
      </c>
      <c r="AK28" s="134">
        <v>34</v>
      </c>
      <c r="AL28" s="134">
        <v>530</v>
      </c>
      <c r="AM28" s="134">
        <v>496</v>
      </c>
      <c r="AN28" s="134">
        <v>64</v>
      </c>
      <c r="AO28" s="134">
        <v>1137</v>
      </c>
      <c r="AP28" s="134">
        <v>178</v>
      </c>
      <c r="AQ28" s="134">
        <v>0</v>
      </c>
      <c r="AR28" s="134">
        <v>0</v>
      </c>
      <c r="AS28" s="134">
        <v>40</v>
      </c>
      <c r="AT28" s="134">
        <v>919</v>
      </c>
      <c r="AU28" s="134">
        <v>0</v>
      </c>
    </row>
    <row r="29" spans="1:47">
      <c r="A29" s="133" t="s">
        <v>1460</v>
      </c>
      <c r="B29" s="134">
        <v>69</v>
      </c>
      <c r="C29" s="134">
        <v>51</v>
      </c>
      <c r="D29" s="134">
        <v>35</v>
      </c>
      <c r="E29" s="134">
        <v>34</v>
      </c>
      <c r="F29" s="134">
        <v>12</v>
      </c>
      <c r="G29" s="134">
        <v>40</v>
      </c>
      <c r="H29" s="134">
        <v>5</v>
      </c>
      <c r="I29" s="134">
        <v>12</v>
      </c>
      <c r="J29" s="134">
        <v>51</v>
      </c>
      <c r="K29" s="134">
        <v>18</v>
      </c>
      <c r="L29" s="134">
        <v>8</v>
      </c>
      <c r="M29" s="134">
        <v>69</v>
      </c>
      <c r="N29" s="134">
        <v>7</v>
      </c>
      <c r="O29" s="134">
        <v>0</v>
      </c>
      <c r="P29" s="134">
        <v>7</v>
      </c>
      <c r="Q29" s="134">
        <v>7</v>
      </c>
      <c r="R29" s="134">
        <v>9</v>
      </c>
      <c r="S29" s="134">
        <v>26</v>
      </c>
      <c r="T29" s="134">
        <v>10</v>
      </c>
      <c r="U29" s="134">
        <v>10</v>
      </c>
      <c r="V29" s="134">
        <v>48</v>
      </c>
      <c r="W29" s="134">
        <v>10</v>
      </c>
      <c r="X29" s="134">
        <v>1</v>
      </c>
      <c r="Y29" s="134">
        <v>0</v>
      </c>
      <c r="Z29" s="134">
        <v>10</v>
      </c>
      <c r="AA29" s="134">
        <v>1</v>
      </c>
      <c r="AB29" s="134">
        <v>2</v>
      </c>
      <c r="AC29" s="134">
        <v>2</v>
      </c>
      <c r="AD29" s="134">
        <v>11</v>
      </c>
      <c r="AE29" s="134">
        <v>3</v>
      </c>
      <c r="AF29" s="134">
        <v>1</v>
      </c>
      <c r="AG29" s="134">
        <v>13</v>
      </c>
      <c r="AH29" s="134">
        <v>1</v>
      </c>
      <c r="AI29" s="134">
        <v>6</v>
      </c>
      <c r="AJ29" s="134">
        <v>7</v>
      </c>
      <c r="AK29" s="134">
        <v>1</v>
      </c>
      <c r="AL29" s="134">
        <v>48</v>
      </c>
      <c r="AM29" s="134">
        <v>13</v>
      </c>
      <c r="AN29" s="134">
        <v>4</v>
      </c>
      <c r="AO29" s="134">
        <v>69</v>
      </c>
      <c r="AP29" s="134">
        <v>13</v>
      </c>
      <c r="AQ29" s="134">
        <v>0</v>
      </c>
      <c r="AR29" s="134">
        <v>0</v>
      </c>
      <c r="AS29" s="134">
        <v>4</v>
      </c>
      <c r="AT29" s="134">
        <v>52</v>
      </c>
      <c r="AU29" s="134">
        <v>0</v>
      </c>
    </row>
    <row r="30" spans="1:47">
      <c r="A30" s="133" t="s">
        <v>1461</v>
      </c>
      <c r="B30" s="134">
        <v>97</v>
      </c>
      <c r="C30" s="134">
        <v>82</v>
      </c>
      <c r="D30" s="134">
        <v>54</v>
      </c>
      <c r="E30" s="134">
        <v>43</v>
      </c>
      <c r="F30" s="134">
        <v>18</v>
      </c>
      <c r="G30" s="134">
        <v>56</v>
      </c>
      <c r="H30" s="134">
        <v>14</v>
      </c>
      <c r="I30" s="134">
        <v>9</v>
      </c>
      <c r="J30" s="134">
        <v>62</v>
      </c>
      <c r="K30" s="134">
        <v>35</v>
      </c>
      <c r="L30" s="134">
        <v>21</v>
      </c>
      <c r="M30" s="134">
        <v>97</v>
      </c>
      <c r="N30" s="134">
        <v>6</v>
      </c>
      <c r="O30" s="134">
        <v>0</v>
      </c>
      <c r="P30" s="134">
        <v>10</v>
      </c>
      <c r="Q30" s="134">
        <v>10</v>
      </c>
      <c r="R30" s="134">
        <v>10</v>
      </c>
      <c r="S30" s="134">
        <v>45</v>
      </c>
      <c r="T30" s="134">
        <v>6</v>
      </c>
      <c r="U30" s="134">
        <v>16</v>
      </c>
      <c r="V30" s="134">
        <v>71</v>
      </c>
      <c r="W30" s="134">
        <v>11</v>
      </c>
      <c r="X30" s="134">
        <v>1</v>
      </c>
      <c r="Y30" s="134">
        <v>0</v>
      </c>
      <c r="Z30" s="134">
        <v>11</v>
      </c>
      <c r="AA30" s="134">
        <v>3</v>
      </c>
      <c r="AB30" s="134">
        <v>2</v>
      </c>
      <c r="AC30" s="134">
        <v>6</v>
      </c>
      <c r="AD30" s="134">
        <v>10</v>
      </c>
      <c r="AE30" s="134">
        <v>6</v>
      </c>
      <c r="AF30" s="134">
        <v>3</v>
      </c>
      <c r="AG30" s="134">
        <v>19</v>
      </c>
      <c r="AH30" s="134">
        <v>3</v>
      </c>
      <c r="AI30" s="134">
        <v>5</v>
      </c>
      <c r="AJ30" s="134">
        <v>16</v>
      </c>
      <c r="AK30" s="134">
        <v>5</v>
      </c>
      <c r="AL30" s="134">
        <v>55</v>
      </c>
      <c r="AM30" s="134">
        <v>22</v>
      </c>
      <c r="AN30" s="134">
        <v>11</v>
      </c>
      <c r="AO30" s="134">
        <v>97</v>
      </c>
      <c r="AP30" s="134">
        <v>11</v>
      </c>
      <c r="AQ30" s="134">
        <v>0</v>
      </c>
      <c r="AR30" s="134">
        <v>0</v>
      </c>
      <c r="AS30" s="134">
        <v>1</v>
      </c>
      <c r="AT30" s="134">
        <v>85</v>
      </c>
      <c r="AU30" s="134">
        <v>0</v>
      </c>
    </row>
    <row r="31" spans="1:47">
      <c r="A31" s="133" t="s">
        <v>1462</v>
      </c>
      <c r="B31" s="134">
        <v>344</v>
      </c>
      <c r="C31" s="134">
        <v>275</v>
      </c>
      <c r="D31" s="134">
        <v>182</v>
      </c>
      <c r="E31" s="134">
        <v>162</v>
      </c>
      <c r="F31" s="134">
        <v>75</v>
      </c>
      <c r="G31" s="134">
        <v>176</v>
      </c>
      <c r="H31" s="134">
        <v>49</v>
      </c>
      <c r="I31" s="134">
        <v>44</v>
      </c>
      <c r="J31" s="134">
        <v>236</v>
      </c>
      <c r="K31" s="134">
        <v>108</v>
      </c>
      <c r="L31" s="134">
        <v>39</v>
      </c>
      <c r="M31" s="134">
        <v>344</v>
      </c>
      <c r="N31" s="134">
        <v>35</v>
      </c>
      <c r="O31" s="134">
        <v>163</v>
      </c>
      <c r="P31" s="134">
        <v>12</v>
      </c>
      <c r="Q31" s="134">
        <v>16</v>
      </c>
      <c r="R31" s="134">
        <v>61</v>
      </c>
      <c r="S31" s="134">
        <v>162</v>
      </c>
      <c r="T31" s="134">
        <v>24</v>
      </c>
      <c r="U31" s="134">
        <v>68</v>
      </c>
      <c r="V31" s="134">
        <v>275</v>
      </c>
      <c r="W31" s="134">
        <v>36</v>
      </c>
      <c r="X31" s="134">
        <v>1</v>
      </c>
      <c r="Y31" s="134">
        <v>1</v>
      </c>
      <c r="Z31" s="134">
        <v>59</v>
      </c>
      <c r="AA31" s="134">
        <v>5</v>
      </c>
      <c r="AB31" s="134">
        <v>21</v>
      </c>
      <c r="AC31" s="134">
        <v>17</v>
      </c>
      <c r="AD31" s="134">
        <v>28</v>
      </c>
      <c r="AE31" s="134">
        <v>20</v>
      </c>
      <c r="AF31" s="134">
        <v>10</v>
      </c>
      <c r="AG31" s="134">
        <v>86</v>
      </c>
      <c r="AH31" s="134">
        <v>0</v>
      </c>
      <c r="AI31" s="134">
        <v>20</v>
      </c>
      <c r="AJ31" s="134">
        <v>36</v>
      </c>
      <c r="AK31" s="134">
        <v>13</v>
      </c>
      <c r="AL31" s="134">
        <v>130</v>
      </c>
      <c r="AM31" s="134">
        <v>126</v>
      </c>
      <c r="AN31" s="134">
        <v>66</v>
      </c>
      <c r="AO31" s="134">
        <v>344</v>
      </c>
      <c r="AP31" s="134">
        <v>54</v>
      </c>
      <c r="AQ31" s="134">
        <v>0</v>
      </c>
      <c r="AR31" s="134">
        <v>0</v>
      </c>
      <c r="AS31" s="134">
        <v>11</v>
      </c>
      <c r="AT31" s="134">
        <v>279</v>
      </c>
      <c r="AU31" s="134">
        <v>0</v>
      </c>
    </row>
    <row r="32" spans="1:47">
      <c r="A32" s="133" t="s">
        <v>1463</v>
      </c>
      <c r="B32" s="134">
        <v>257</v>
      </c>
      <c r="C32" s="134">
        <v>218</v>
      </c>
      <c r="D32" s="134">
        <v>149</v>
      </c>
      <c r="E32" s="134">
        <v>108</v>
      </c>
      <c r="F32" s="134">
        <v>38</v>
      </c>
      <c r="G32" s="134">
        <v>163</v>
      </c>
      <c r="H32" s="134">
        <v>29</v>
      </c>
      <c r="I32" s="134">
        <v>27</v>
      </c>
      <c r="J32" s="134">
        <v>169</v>
      </c>
      <c r="K32" s="134">
        <v>88</v>
      </c>
      <c r="L32" s="134">
        <v>45</v>
      </c>
      <c r="M32" s="134">
        <v>257</v>
      </c>
      <c r="N32" s="134">
        <v>28</v>
      </c>
      <c r="O32" s="134">
        <v>59</v>
      </c>
      <c r="P32" s="134">
        <v>17</v>
      </c>
      <c r="Q32" s="134">
        <v>16</v>
      </c>
      <c r="R32" s="134">
        <v>25</v>
      </c>
      <c r="S32" s="134">
        <v>134</v>
      </c>
      <c r="T32" s="134">
        <v>29</v>
      </c>
      <c r="U32" s="134">
        <v>36</v>
      </c>
      <c r="V32" s="134">
        <v>203</v>
      </c>
      <c r="W32" s="134">
        <v>22</v>
      </c>
      <c r="X32" s="134">
        <v>1</v>
      </c>
      <c r="Y32" s="134">
        <v>1</v>
      </c>
      <c r="Z32" s="134">
        <v>39</v>
      </c>
      <c r="AA32" s="134">
        <v>2</v>
      </c>
      <c r="AB32" s="134">
        <v>15</v>
      </c>
      <c r="AC32" s="134">
        <v>17</v>
      </c>
      <c r="AD32" s="134">
        <v>38</v>
      </c>
      <c r="AE32" s="134">
        <v>13</v>
      </c>
      <c r="AF32" s="134">
        <v>4</v>
      </c>
      <c r="AG32" s="134">
        <v>60</v>
      </c>
      <c r="AH32" s="134">
        <v>6</v>
      </c>
      <c r="AI32" s="134">
        <v>14</v>
      </c>
      <c r="AJ32" s="134">
        <v>25</v>
      </c>
      <c r="AK32" s="134">
        <v>5</v>
      </c>
      <c r="AL32" s="134">
        <v>184</v>
      </c>
      <c r="AM32" s="134">
        <v>37</v>
      </c>
      <c r="AN32" s="134">
        <v>20</v>
      </c>
      <c r="AO32" s="134">
        <v>257</v>
      </c>
      <c r="AP32" s="134">
        <v>38</v>
      </c>
      <c r="AQ32" s="134">
        <v>0</v>
      </c>
      <c r="AR32" s="134">
        <v>0</v>
      </c>
      <c r="AS32" s="134">
        <v>12</v>
      </c>
      <c r="AT32" s="134">
        <v>207</v>
      </c>
      <c r="AU32" s="134">
        <v>0</v>
      </c>
    </row>
    <row r="33" spans="1:47">
      <c r="A33" s="133" t="s">
        <v>1464</v>
      </c>
      <c r="B33" s="134">
        <v>180</v>
      </c>
      <c r="C33" s="134">
        <v>137</v>
      </c>
      <c r="D33" s="134">
        <v>75</v>
      </c>
      <c r="E33" s="134">
        <v>105</v>
      </c>
      <c r="F33" s="134">
        <v>42</v>
      </c>
      <c r="G33" s="134">
        <v>91</v>
      </c>
      <c r="H33" s="134">
        <v>18</v>
      </c>
      <c r="I33" s="134">
        <v>29</v>
      </c>
      <c r="J33" s="134">
        <v>120</v>
      </c>
      <c r="K33" s="134">
        <v>60</v>
      </c>
      <c r="L33" s="134">
        <v>32</v>
      </c>
      <c r="M33" s="134">
        <v>180</v>
      </c>
      <c r="N33" s="134">
        <v>9</v>
      </c>
      <c r="O33" s="134">
        <v>0</v>
      </c>
      <c r="P33" s="134">
        <v>11</v>
      </c>
      <c r="Q33" s="134">
        <v>13</v>
      </c>
      <c r="R33" s="134">
        <v>36</v>
      </c>
      <c r="S33" s="134">
        <v>83</v>
      </c>
      <c r="T33" s="134">
        <v>9</v>
      </c>
      <c r="U33" s="134">
        <v>28</v>
      </c>
      <c r="V33" s="134">
        <v>128</v>
      </c>
      <c r="W33" s="134">
        <v>26</v>
      </c>
      <c r="X33" s="134">
        <v>1</v>
      </c>
      <c r="Y33" s="134">
        <v>0</v>
      </c>
      <c r="Z33" s="134">
        <v>28</v>
      </c>
      <c r="AA33" s="134">
        <v>2</v>
      </c>
      <c r="AB33" s="134">
        <v>12</v>
      </c>
      <c r="AC33" s="134">
        <v>11</v>
      </c>
      <c r="AD33" s="134">
        <v>10</v>
      </c>
      <c r="AE33" s="134">
        <v>8</v>
      </c>
      <c r="AF33" s="134">
        <v>4</v>
      </c>
      <c r="AG33" s="134">
        <v>54</v>
      </c>
      <c r="AH33" s="134">
        <v>2</v>
      </c>
      <c r="AI33" s="134">
        <v>13</v>
      </c>
      <c r="AJ33" s="134">
        <v>9</v>
      </c>
      <c r="AK33" s="134">
        <v>11</v>
      </c>
      <c r="AL33" s="134">
        <v>99</v>
      </c>
      <c r="AM33" s="134">
        <v>51</v>
      </c>
      <c r="AN33" s="134">
        <v>16</v>
      </c>
      <c r="AO33" s="134">
        <v>180</v>
      </c>
      <c r="AP33" s="134">
        <v>31</v>
      </c>
      <c r="AQ33" s="134">
        <v>0</v>
      </c>
      <c r="AR33" s="134">
        <v>0</v>
      </c>
      <c r="AS33" s="134">
        <v>6</v>
      </c>
      <c r="AT33" s="134">
        <v>143</v>
      </c>
      <c r="AU33" s="134">
        <v>0</v>
      </c>
    </row>
    <row r="34" spans="1:47">
      <c r="A34" s="133" t="s">
        <v>1465</v>
      </c>
      <c r="B34" s="134">
        <v>424</v>
      </c>
      <c r="C34" s="134">
        <v>353</v>
      </c>
      <c r="D34" s="134">
        <v>223</v>
      </c>
      <c r="E34" s="134">
        <v>201</v>
      </c>
      <c r="F34" s="134">
        <v>80</v>
      </c>
      <c r="G34" s="134">
        <v>233</v>
      </c>
      <c r="H34" s="134">
        <v>55</v>
      </c>
      <c r="I34" s="134">
        <v>56</v>
      </c>
      <c r="J34" s="134">
        <v>228</v>
      </c>
      <c r="K34" s="134">
        <v>196</v>
      </c>
      <c r="L34" s="134">
        <v>111</v>
      </c>
      <c r="M34" s="134">
        <v>424</v>
      </c>
      <c r="N34" s="134">
        <v>53</v>
      </c>
      <c r="O34" s="134">
        <v>0</v>
      </c>
      <c r="P34" s="134">
        <v>28</v>
      </c>
      <c r="Q34" s="134">
        <v>27</v>
      </c>
      <c r="R34" s="134">
        <v>53</v>
      </c>
      <c r="S34" s="134">
        <v>175</v>
      </c>
      <c r="T34" s="134">
        <v>32</v>
      </c>
      <c r="U34" s="134">
        <v>109</v>
      </c>
      <c r="V34" s="134">
        <v>337</v>
      </c>
      <c r="W34" s="134">
        <v>48</v>
      </c>
      <c r="X34" s="134">
        <v>3</v>
      </c>
      <c r="Y34" s="134">
        <v>1</v>
      </c>
      <c r="Z34" s="134">
        <v>45</v>
      </c>
      <c r="AA34" s="134">
        <v>4</v>
      </c>
      <c r="AB34" s="134">
        <v>25</v>
      </c>
      <c r="AC34" s="134">
        <v>30</v>
      </c>
      <c r="AD34" s="134">
        <v>69</v>
      </c>
      <c r="AE34" s="134">
        <v>18</v>
      </c>
      <c r="AF34" s="134">
        <v>15</v>
      </c>
      <c r="AG34" s="134">
        <v>99</v>
      </c>
      <c r="AH34" s="134">
        <v>5</v>
      </c>
      <c r="AI34" s="134">
        <v>24</v>
      </c>
      <c r="AJ34" s="134">
        <v>32</v>
      </c>
      <c r="AK34" s="134">
        <v>18</v>
      </c>
      <c r="AL34" s="134">
        <v>190</v>
      </c>
      <c r="AM34" s="134">
        <v>147</v>
      </c>
      <c r="AN34" s="134">
        <v>42</v>
      </c>
      <c r="AO34" s="134">
        <v>424</v>
      </c>
      <c r="AP34" s="134">
        <v>49</v>
      </c>
      <c r="AQ34" s="134">
        <v>0</v>
      </c>
      <c r="AR34" s="134">
        <v>0</v>
      </c>
      <c r="AS34" s="134">
        <v>17</v>
      </c>
      <c r="AT34" s="134">
        <v>358</v>
      </c>
      <c r="AU34" s="134">
        <v>0</v>
      </c>
    </row>
    <row r="35" spans="1:47">
      <c r="A35" s="133" t="s">
        <v>1466</v>
      </c>
      <c r="B35" s="134">
        <v>52</v>
      </c>
      <c r="C35" s="134">
        <v>37</v>
      </c>
      <c r="D35" s="134">
        <v>33</v>
      </c>
      <c r="E35" s="134">
        <v>19</v>
      </c>
      <c r="F35" s="134">
        <v>4</v>
      </c>
      <c r="G35" s="134">
        <v>32</v>
      </c>
      <c r="H35" s="134">
        <v>11</v>
      </c>
      <c r="I35" s="134">
        <v>5</v>
      </c>
      <c r="J35" s="134">
        <v>29</v>
      </c>
      <c r="K35" s="134">
        <v>23</v>
      </c>
      <c r="L35" s="134">
        <v>14</v>
      </c>
      <c r="M35" s="134">
        <v>52</v>
      </c>
      <c r="N35" s="134">
        <v>3</v>
      </c>
      <c r="O35" s="134">
        <v>0</v>
      </c>
      <c r="P35" s="134">
        <v>7</v>
      </c>
      <c r="Q35" s="134">
        <v>2</v>
      </c>
      <c r="R35" s="134">
        <v>6</v>
      </c>
      <c r="S35" s="134">
        <v>27</v>
      </c>
      <c r="T35" s="134">
        <v>4</v>
      </c>
      <c r="U35" s="134">
        <v>6</v>
      </c>
      <c r="V35" s="134">
        <v>38</v>
      </c>
      <c r="W35" s="134">
        <v>12</v>
      </c>
      <c r="X35" s="134">
        <v>2</v>
      </c>
      <c r="Y35" s="134">
        <v>0</v>
      </c>
      <c r="Z35" s="134">
        <v>8</v>
      </c>
      <c r="AA35" s="134">
        <v>1</v>
      </c>
      <c r="AB35" s="134">
        <v>4</v>
      </c>
      <c r="AC35" s="134">
        <v>4</v>
      </c>
      <c r="AD35" s="134">
        <v>5</v>
      </c>
      <c r="AE35" s="134">
        <v>5</v>
      </c>
      <c r="AF35" s="134">
        <v>0</v>
      </c>
      <c r="AG35" s="134">
        <v>7</v>
      </c>
      <c r="AH35" s="134">
        <v>0</v>
      </c>
      <c r="AI35" s="134">
        <v>1</v>
      </c>
      <c r="AJ35" s="134">
        <v>3</v>
      </c>
      <c r="AK35" s="134">
        <v>3</v>
      </c>
      <c r="AL35" s="134">
        <v>35</v>
      </c>
      <c r="AM35" s="134">
        <v>8</v>
      </c>
      <c r="AN35" s="134">
        <v>5</v>
      </c>
      <c r="AO35" s="134">
        <v>52</v>
      </c>
      <c r="AP35" s="134">
        <v>5</v>
      </c>
      <c r="AQ35" s="134">
        <v>0</v>
      </c>
      <c r="AR35" s="134">
        <v>0</v>
      </c>
      <c r="AS35" s="134">
        <v>5</v>
      </c>
      <c r="AT35" s="134">
        <v>42</v>
      </c>
      <c r="AU35" s="134">
        <v>0</v>
      </c>
    </row>
    <row r="36" spans="1:47">
      <c r="A36" s="133" t="s">
        <v>1467</v>
      </c>
      <c r="B36" s="134">
        <v>503</v>
      </c>
      <c r="C36" s="134">
        <v>396</v>
      </c>
      <c r="D36" s="134">
        <v>271</v>
      </c>
      <c r="E36" s="134">
        <v>232</v>
      </c>
      <c r="F36" s="134">
        <v>111</v>
      </c>
      <c r="G36" s="134">
        <v>257</v>
      </c>
      <c r="H36" s="134">
        <v>51</v>
      </c>
      <c r="I36" s="134">
        <v>84</v>
      </c>
      <c r="J36" s="134">
        <v>299</v>
      </c>
      <c r="K36" s="134">
        <v>204</v>
      </c>
      <c r="L36" s="134">
        <v>126</v>
      </c>
      <c r="M36" s="134">
        <v>503</v>
      </c>
      <c r="N36" s="134">
        <v>50</v>
      </c>
      <c r="O36" s="134">
        <v>23</v>
      </c>
      <c r="P36" s="134">
        <v>31</v>
      </c>
      <c r="Q36" s="134">
        <v>41</v>
      </c>
      <c r="R36" s="134">
        <v>100</v>
      </c>
      <c r="S36" s="134">
        <v>208</v>
      </c>
      <c r="T36" s="134">
        <v>38</v>
      </c>
      <c r="U36" s="134">
        <v>84</v>
      </c>
      <c r="V36" s="134">
        <v>356</v>
      </c>
      <c r="W36" s="134">
        <v>62</v>
      </c>
      <c r="X36" s="134">
        <v>4</v>
      </c>
      <c r="Y36" s="134">
        <v>2</v>
      </c>
      <c r="Z36" s="134">
        <v>77</v>
      </c>
      <c r="AA36" s="134">
        <v>10</v>
      </c>
      <c r="AB36" s="134">
        <v>25</v>
      </c>
      <c r="AC36" s="134">
        <v>39</v>
      </c>
      <c r="AD36" s="134">
        <v>55</v>
      </c>
      <c r="AE36" s="134">
        <v>34</v>
      </c>
      <c r="AF36" s="134">
        <v>6</v>
      </c>
      <c r="AG36" s="134">
        <v>98</v>
      </c>
      <c r="AH36" s="134">
        <v>5</v>
      </c>
      <c r="AI36" s="134">
        <v>42</v>
      </c>
      <c r="AJ36" s="134">
        <v>40</v>
      </c>
      <c r="AK36" s="134">
        <v>33</v>
      </c>
      <c r="AL36" s="134">
        <v>221</v>
      </c>
      <c r="AM36" s="134">
        <v>202</v>
      </c>
      <c r="AN36" s="134">
        <v>30</v>
      </c>
      <c r="AO36" s="134">
        <v>503</v>
      </c>
      <c r="AP36" s="134">
        <v>76</v>
      </c>
      <c r="AQ36" s="134">
        <v>0</v>
      </c>
      <c r="AR36" s="134">
        <v>0</v>
      </c>
      <c r="AS36" s="134">
        <v>25</v>
      </c>
      <c r="AT36" s="134">
        <v>402</v>
      </c>
      <c r="AU36" s="134">
        <v>0</v>
      </c>
    </row>
    <row r="37" spans="1:47">
      <c r="A37" s="133" t="s">
        <v>1468</v>
      </c>
      <c r="B37" s="134">
        <v>167</v>
      </c>
      <c r="C37" s="134">
        <v>132</v>
      </c>
      <c r="D37" s="134">
        <v>94</v>
      </c>
      <c r="E37" s="134">
        <v>73</v>
      </c>
      <c r="F37" s="134">
        <v>31</v>
      </c>
      <c r="G37" s="134">
        <v>94</v>
      </c>
      <c r="H37" s="134">
        <v>16</v>
      </c>
      <c r="I37" s="134">
        <v>26</v>
      </c>
      <c r="J37" s="134">
        <v>103</v>
      </c>
      <c r="K37" s="134">
        <v>64</v>
      </c>
      <c r="L37" s="134">
        <v>30</v>
      </c>
      <c r="M37" s="134">
        <v>167</v>
      </c>
      <c r="N37" s="134">
        <v>11</v>
      </c>
      <c r="O37" s="134">
        <v>0</v>
      </c>
      <c r="P37" s="134">
        <v>4</v>
      </c>
      <c r="Q37" s="134">
        <v>18</v>
      </c>
      <c r="R37" s="134">
        <v>17</v>
      </c>
      <c r="S37" s="134">
        <v>86</v>
      </c>
      <c r="T37" s="134">
        <v>14</v>
      </c>
      <c r="U37" s="134">
        <v>28</v>
      </c>
      <c r="V37" s="134">
        <v>137</v>
      </c>
      <c r="W37" s="134">
        <v>22</v>
      </c>
      <c r="X37" s="134">
        <v>1</v>
      </c>
      <c r="Y37" s="134">
        <v>0</v>
      </c>
      <c r="Z37" s="134">
        <v>18</v>
      </c>
      <c r="AA37" s="134">
        <v>2</v>
      </c>
      <c r="AB37" s="134">
        <v>8</v>
      </c>
      <c r="AC37" s="134">
        <v>13</v>
      </c>
      <c r="AD37" s="134">
        <v>13</v>
      </c>
      <c r="AE37" s="134">
        <v>13</v>
      </c>
      <c r="AF37" s="134">
        <v>2</v>
      </c>
      <c r="AG37" s="134">
        <v>43</v>
      </c>
      <c r="AH37" s="134">
        <v>0</v>
      </c>
      <c r="AI37" s="134">
        <v>7</v>
      </c>
      <c r="AJ37" s="134">
        <v>23</v>
      </c>
      <c r="AK37" s="134">
        <v>4</v>
      </c>
      <c r="AL37" s="134">
        <v>91</v>
      </c>
      <c r="AM37" s="134">
        <v>44</v>
      </c>
      <c r="AN37" s="134">
        <v>22</v>
      </c>
      <c r="AO37" s="134">
        <v>167</v>
      </c>
      <c r="AP37" s="134">
        <v>22</v>
      </c>
      <c r="AQ37" s="134">
        <v>0</v>
      </c>
      <c r="AR37" s="134">
        <v>0</v>
      </c>
      <c r="AS37" s="134">
        <v>7</v>
      </c>
      <c r="AT37" s="134">
        <v>138</v>
      </c>
      <c r="AU37" s="134">
        <v>0</v>
      </c>
    </row>
    <row r="38" spans="1:47">
      <c r="A38" s="133" t="s">
        <v>1469</v>
      </c>
      <c r="B38" s="134">
        <v>47</v>
      </c>
      <c r="C38" s="134">
        <v>39</v>
      </c>
      <c r="D38" s="134">
        <v>22</v>
      </c>
      <c r="E38" s="134">
        <v>25</v>
      </c>
      <c r="F38" s="134">
        <v>9</v>
      </c>
      <c r="G38" s="134">
        <v>30</v>
      </c>
      <c r="H38" s="134">
        <v>3</v>
      </c>
      <c r="I38" s="134">
        <v>5</v>
      </c>
      <c r="J38" s="134">
        <v>27</v>
      </c>
      <c r="K38" s="134">
        <v>20</v>
      </c>
      <c r="L38" s="134">
        <v>12</v>
      </c>
      <c r="M38" s="134">
        <v>47</v>
      </c>
      <c r="N38" s="134">
        <v>7</v>
      </c>
      <c r="O38" s="134">
        <v>0</v>
      </c>
      <c r="P38" s="134">
        <v>5</v>
      </c>
      <c r="Q38" s="134">
        <v>4</v>
      </c>
      <c r="R38" s="134">
        <v>10</v>
      </c>
      <c r="S38" s="134">
        <v>18</v>
      </c>
      <c r="T38" s="134">
        <v>3</v>
      </c>
      <c r="U38" s="134">
        <v>7</v>
      </c>
      <c r="V38" s="134">
        <v>30</v>
      </c>
      <c r="W38" s="134">
        <v>3</v>
      </c>
      <c r="X38" s="134">
        <v>3</v>
      </c>
      <c r="Y38" s="134">
        <v>0</v>
      </c>
      <c r="Z38" s="134">
        <v>13</v>
      </c>
      <c r="AA38" s="134">
        <v>0</v>
      </c>
      <c r="AB38" s="134">
        <v>1</v>
      </c>
      <c r="AC38" s="134">
        <v>5</v>
      </c>
      <c r="AD38" s="134">
        <v>2</v>
      </c>
      <c r="AE38" s="134">
        <v>0</v>
      </c>
      <c r="AF38" s="134">
        <v>0</v>
      </c>
      <c r="AG38" s="134">
        <v>13</v>
      </c>
      <c r="AH38" s="134">
        <v>0</v>
      </c>
      <c r="AI38" s="134">
        <v>2</v>
      </c>
      <c r="AJ38" s="134">
        <v>5</v>
      </c>
      <c r="AK38" s="134">
        <v>2</v>
      </c>
      <c r="AL38" s="134">
        <v>16</v>
      </c>
      <c r="AM38" s="134">
        <v>20</v>
      </c>
      <c r="AN38" s="134">
        <v>7</v>
      </c>
      <c r="AO38" s="134">
        <v>47</v>
      </c>
      <c r="AP38" s="134">
        <v>9</v>
      </c>
      <c r="AQ38" s="134">
        <v>0</v>
      </c>
      <c r="AR38" s="134">
        <v>0</v>
      </c>
      <c r="AS38" s="134">
        <v>2</v>
      </c>
      <c r="AT38" s="134">
        <v>36</v>
      </c>
      <c r="AU38" s="134">
        <v>0</v>
      </c>
    </row>
    <row r="39" spans="1:47">
      <c r="A39" s="133" t="s">
        <v>1470</v>
      </c>
      <c r="B39" s="134">
        <v>124</v>
      </c>
      <c r="C39" s="134">
        <v>92</v>
      </c>
      <c r="D39" s="134">
        <v>61</v>
      </c>
      <c r="E39" s="134">
        <v>63</v>
      </c>
      <c r="F39" s="134">
        <v>26</v>
      </c>
      <c r="G39" s="134">
        <v>69</v>
      </c>
      <c r="H39" s="134">
        <v>14</v>
      </c>
      <c r="I39" s="134">
        <v>15</v>
      </c>
      <c r="J39" s="134">
        <v>75</v>
      </c>
      <c r="K39" s="134">
        <v>49</v>
      </c>
      <c r="L39" s="134">
        <v>30</v>
      </c>
      <c r="M39" s="134">
        <v>124</v>
      </c>
      <c r="N39" s="134">
        <v>18</v>
      </c>
      <c r="O39" s="134">
        <v>0</v>
      </c>
      <c r="P39" s="134">
        <v>8</v>
      </c>
      <c r="Q39" s="134">
        <v>12</v>
      </c>
      <c r="R39" s="134">
        <v>16</v>
      </c>
      <c r="S39" s="134">
        <v>63</v>
      </c>
      <c r="T39" s="134">
        <v>6</v>
      </c>
      <c r="U39" s="134">
        <v>19</v>
      </c>
      <c r="V39" s="134">
        <v>95</v>
      </c>
      <c r="W39" s="134">
        <v>15</v>
      </c>
      <c r="X39" s="134">
        <v>0</v>
      </c>
      <c r="Y39" s="134">
        <v>2</v>
      </c>
      <c r="Z39" s="134">
        <v>15</v>
      </c>
      <c r="AA39" s="134">
        <v>1</v>
      </c>
      <c r="AB39" s="134">
        <v>4</v>
      </c>
      <c r="AC39" s="134">
        <v>10</v>
      </c>
      <c r="AD39" s="134">
        <v>10</v>
      </c>
      <c r="AE39" s="134">
        <v>4</v>
      </c>
      <c r="AF39" s="134">
        <v>6</v>
      </c>
      <c r="AG39" s="134">
        <v>34</v>
      </c>
      <c r="AH39" s="134">
        <v>2</v>
      </c>
      <c r="AI39" s="134">
        <v>7</v>
      </c>
      <c r="AJ39" s="134">
        <v>14</v>
      </c>
      <c r="AK39" s="134">
        <v>14</v>
      </c>
      <c r="AL39" s="134">
        <v>45</v>
      </c>
      <c r="AM39" s="134">
        <v>45</v>
      </c>
      <c r="AN39" s="134">
        <v>11</v>
      </c>
      <c r="AO39" s="134">
        <v>124</v>
      </c>
      <c r="AP39" s="134">
        <v>14</v>
      </c>
      <c r="AQ39" s="134">
        <v>0</v>
      </c>
      <c r="AR39" s="134">
        <v>0</v>
      </c>
      <c r="AS39" s="134">
        <v>7</v>
      </c>
      <c r="AT39" s="134">
        <v>103</v>
      </c>
      <c r="AU39" s="134">
        <v>0</v>
      </c>
    </row>
    <row r="40" spans="1:47">
      <c r="A40" s="133" t="s">
        <v>1471</v>
      </c>
      <c r="B40" s="134">
        <v>638</v>
      </c>
      <c r="C40" s="134">
        <v>486</v>
      </c>
      <c r="D40" s="134">
        <v>296</v>
      </c>
      <c r="E40" s="134">
        <v>342</v>
      </c>
      <c r="F40" s="134">
        <v>118</v>
      </c>
      <c r="G40" s="134">
        <v>335</v>
      </c>
      <c r="H40" s="134">
        <v>91</v>
      </c>
      <c r="I40" s="134">
        <v>94</v>
      </c>
      <c r="J40" s="134">
        <v>430</v>
      </c>
      <c r="K40" s="134">
        <v>208</v>
      </c>
      <c r="L40" s="134">
        <v>103</v>
      </c>
      <c r="M40" s="134">
        <v>638</v>
      </c>
      <c r="N40" s="134">
        <v>59</v>
      </c>
      <c r="O40" s="134">
        <v>73</v>
      </c>
      <c r="P40" s="134">
        <v>43</v>
      </c>
      <c r="Q40" s="134">
        <v>30</v>
      </c>
      <c r="R40" s="134">
        <v>106</v>
      </c>
      <c r="S40" s="134">
        <v>276</v>
      </c>
      <c r="T40" s="134">
        <v>63</v>
      </c>
      <c r="U40" s="134">
        <v>119</v>
      </c>
      <c r="V40" s="134">
        <v>494</v>
      </c>
      <c r="W40" s="134">
        <v>54</v>
      </c>
      <c r="X40" s="134">
        <v>3</v>
      </c>
      <c r="Y40" s="134">
        <v>3</v>
      </c>
      <c r="Z40" s="134">
        <v>108</v>
      </c>
      <c r="AA40" s="134">
        <v>15</v>
      </c>
      <c r="AB40" s="134">
        <v>35</v>
      </c>
      <c r="AC40" s="134">
        <v>57</v>
      </c>
      <c r="AD40" s="134">
        <v>51</v>
      </c>
      <c r="AE40" s="134">
        <v>18</v>
      </c>
      <c r="AF40" s="134">
        <v>7</v>
      </c>
      <c r="AG40" s="134">
        <v>166</v>
      </c>
      <c r="AH40" s="134">
        <v>5</v>
      </c>
      <c r="AI40" s="134">
        <v>46</v>
      </c>
      <c r="AJ40" s="134">
        <v>67</v>
      </c>
      <c r="AK40" s="134">
        <v>35</v>
      </c>
      <c r="AL40" s="134">
        <v>202</v>
      </c>
      <c r="AM40" s="134">
        <v>325</v>
      </c>
      <c r="AN40" s="134">
        <v>56</v>
      </c>
      <c r="AO40" s="134">
        <v>638</v>
      </c>
      <c r="AP40" s="134">
        <v>106</v>
      </c>
      <c r="AQ40" s="134">
        <v>0</v>
      </c>
      <c r="AR40" s="134">
        <v>0</v>
      </c>
      <c r="AS40" s="134">
        <v>15</v>
      </c>
      <c r="AT40" s="134">
        <v>517</v>
      </c>
      <c r="AU40" s="134">
        <v>0</v>
      </c>
    </row>
    <row r="41" spans="1:47">
      <c r="A41" s="133" t="s">
        <v>1472</v>
      </c>
      <c r="B41" s="134">
        <v>139</v>
      </c>
      <c r="C41" s="134">
        <v>108</v>
      </c>
      <c r="D41" s="134">
        <v>59</v>
      </c>
      <c r="E41" s="134">
        <v>80</v>
      </c>
      <c r="F41" s="134">
        <v>32</v>
      </c>
      <c r="G41" s="134">
        <v>82</v>
      </c>
      <c r="H41" s="134">
        <v>13</v>
      </c>
      <c r="I41" s="134">
        <v>12</v>
      </c>
      <c r="J41" s="134">
        <v>91</v>
      </c>
      <c r="K41" s="134">
        <v>48</v>
      </c>
      <c r="L41" s="134">
        <v>26</v>
      </c>
      <c r="M41" s="134">
        <v>139</v>
      </c>
      <c r="N41" s="134">
        <v>10</v>
      </c>
      <c r="O41" s="134">
        <v>0</v>
      </c>
      <c r="P41" s="134">
        <v>7</v>
      </c>
      <c r="Q41" s="134">
        <v>8</v>
      </c>
      <c r="R41" s="134">
        <v>32</v>
      </c>
      <c r="S41" s="134">
        <v>66</v>
      </c>
      <c r="T41" s="134">
        <v>11</v>
      </c>
      <c r="U41" s="134">
        <v>15</v>
      </c>
      <c r="V41" s="134">
        <v>104</v>
      </c>
      <c r="W41" s="134">
        <v>18</v>
      </c>
      <c r="X41" s="134">
        <v>5</v>
      </c>
      <c r="Y41" s="134">
        <v>0</v>
      </c>
      <c r="Z41" s="134">
        <v>27</v>
      </c>
      <c r="AA41" s="134">
        <v>3</v>
      </c>
      <c r="AB41" s="134">
        <v>2</v>
      </c>
      <c r="AC41" s="134">
        <v>8</v>
      </c>
      <c r="AD41" s="134">
        <v>14</v>
      </c>
      <c r="AE41" s="134">
        <v>8</v>
      </c>
      <c r="AF41" s="134">
        <v>2</v>
      </c>
      <c r="AG41" s="134">
        <v>37</v>
      </c>
      <c r="AH41" s="134">
        <v>2</v>
      </c>
      <c r="AI41" s="134">
        <v>6</v>
      </c>
      <c r="AJ41" s="134">
        <v>7</v>
      </c>
      <c r="AK41" s="134">
        <v>4</v>
      </c>
      <c r="AL41" s="134">
        <v>54</v>
      </c>
      <c r="AM41" s="134">
        <v>65</v>
      </c>
      <c r="AN41" s="134">
        <v>11</v>
      </c>
      <c r="AO41" s="134">
        <v>139</v>
      </c>
      <c r="AP41" s="134">
        <v>26</v>
      </c>
      <c r="AQ41" s="134">
        <v>0</v>
      </c>
      <c r="AR41" s="134">
        <v>0</v>
      </c>
      <c r="AS41" s="134">
        <v>5</v>
      </c>
      <c r="AT41" s="134">
        <v>108</v>
      </c>
      <c r="AU41" s="134">
        <v>0</v>
      </c>
    </row>
    <row r="42" spans="1:47">
      <c r="A42" s="133" t="s">
        <v>1473</v>
      </c>
      <c r="B42" s="134">
        <v>202</v>
      </c>
      <c r="C42" s="134">
        <v>153</v>
      </c>
      <c r="D42" s="134">
        <v>98</v>
      </c>
      <c r="E42" s="134">
        <v>104</v>
      </c>
      <c r="F42" s="134">
        <v>48</v>
      </c>
      <c r="G42" s="134">
        <v>106</v>
      </c>
      <c r="H42" s="134">
        <v>22</v>
      </c>
      <c r="I42" s="134">
        <v>26</v>
      </c>
      <c r="J42" s="134">
        <v>141</v>
      </c>
      <c r="K42" s="134">
        <v>61</v>
      </c>
      <c r="L42" s="134">
        <v>25</v>
      </c>
      <c r="M42" s="134">
        <v>202</v>
      </c>
      <c r="N42" s="134">
        <v>4</v>
      </c>
      <c r="O42" s="134">
        <v>0</v>
      </c>
      <c r="P42" s="134">
        <v>8</v>
      </c>
      <c r="Q42" s="134">
        <v>19</v>
      </c>
      <c r="R42" s="134">
        <v>34</v>
      </c>
      <c r="S42" s="134">
        <v>82</v>
      </c>
      <c r="T42" s="134">
        <v>21</v>
      </c>
      <c r="U42" s="134">
        <v>38</v>
      </c>
      <c r="V42" s="134">
        <v>153</v>
      </c>
      <c r="W42" s="134">
        <v>23</v>
      </c>
      <c r="X42" s="134">
        <v>3</v>
      </c>
      <c r="Y42" s="134">
        <v>1</v>
      </c>
      <c r="Z42" s="134">
        <v>35</v>
      </c>
      <c r="AA42" s="134">
        <v>3</v>
      </c>
      <c r="AB42" s="134">
        <v>11</v>
      </c>
      <c r="AC42" s="134">
        <v>15</v>
      </c>
      <c r="AD42" s="134">
        <v>16</v>
      </c>
      <c r="AE42" s="134">
        <v>14</v>
      </c>
      <c r="AF42" s="134">
        <v>2</v>
      </c>
      <c r="AG42" s="134">
        <v>44</v>
      </c>
      <c r="AH42" s="134">
        <v>1</v>
      </c>
      <c r="AI42" s="134">
        <v>13</v>
      </c>
      <c r="AJ42" s="134">
        <v>21</v>
      </c>
      <c r="AK42" s="134">
        <v>4</v>
      </c>
      <c r="AL42" s="134">
        <v>87</v>
      </c>
      <c r="AM42" s="134">
        <v>96</v>
      </c>
      <c r="AN42" s="134">
        <v>12</v>
      </c>
      <c r="AO42" s="134">
        <v>202</v>
      </c>
      <c r="AP42" s="134">
        <v>33</v>
      </c>
      <c r="AQ42" s="134">
        <v>0</v>
      </c>
      <c r="AR42" s="134">
        <v>0</v>
      </c>
      <c r="AS42" s="134">
        <v>4</v>
      </c>
      <c r="AT42" s="134">
        <v>165</v>
      </c>
      <c r="AU42" s="134">
        <v>0</v>
      </c>
    </row>
    <row r="43" spans="1:47">
      <c r="A43" s="133" t="s">
        <v>1474</v>
      </c>
      <c r="B43" s="134">
        <v>350</v>
      </c>
      <c r="C43" s="134">
        <v>278</v>
      </c>
      <c r="D43" s="134">
        <v>171</v>
      </c>
      <c r="E43" s="134">
        <v>179</v>
      </c>
      <c r="F43" s="134">
        <v>76</v>
      </c>
      <c r="G43" s="134">
        <v>197</v>
      </c>
      <c r="H43" s="134">
        <v>38</v>
      </c>
      <c r="I43" s="134">
        <v>39</v>
      </c>
      <c r="J43" s="134">
        <v>232</v>
      </c>
      <c r="K43" s="134">
        <v>118</v>
      </c>
      <c r="L43" s="134">
        <v>68</v>
      </c>
      <c r="M43" s="134">
        <v>350</v>
      </c>
      <c r="N43" s="134">
        <v>22</v>
      </c>
      <c r="O43" s="134">
        <v>81</v>
      </c>
      <c r="P43" s="134">
        <v>21</v>
      </c>
      <c r="Q43" s="134">
        <v>20</v>
      </c>
      <c r="R43" s="134">
        <v>73</v>
      </c>
      <c r="S43" s="134">
        <v>174</v>
      </c>
      <c r="T43" s="134">
        <v>30</v>
      </c>
      <c r="U43" s="134">
        <v>32</v>
      </c>
      <c r="V43" s="134">
        <v>266</v>
      </c>
      <c r="W43" s="134">
        <v>26</v>
      </c>
      <c r="X43" s="134">
        <v>2</v>
      </c>
      <c r="Y43" s="134">
        <v>3</v>
      </c>
      <c r="Z43" s="134">
        <v>55</v>
      </c>
      <c r="AA43" s="134">
        <v>5</v>
      </c>
      <c r="AB43" s="134">
        <v>27</v>
      </c>
      <c r="AC43" s="134">
        <v>32</v>
      </c>
      <c r="AD43" s="134">
        <v>23</v>
      </c>
      <c r="AE43" s="134">
        <v>16</v>
      </c>
      <c r="AF43" s="134">
        <v>9</v>
      </c>
      <c r="AG43" s="134">
        <v>93</v>
      </c>
      <c r="AH43" s="134">
        <v>2</v>
      </c>
      <c r="AI43" s="134">
        <v>37</v>
      </c>
      <c r="AJ43" s="134">
        <v>19</v>
      </c>
      <c r="AK43" s="134">
        <v>37</v>
      </c>
      <c r="AL43" s="134">
        <v>122</v>
      </c>
      <c r="AM43" s="134">
        <v>138</v>
      </c>
      <c r="AN43" s="134">
        <v>47</v>
      </c>
      <c r="AO43" s="134">
        <v>350</v>
      </c>
      <c r="AP43" s="134">
        <v>83</v>
      </c>
      <c r="AQ43" s="134">
        <v>0</v>
      </c>
      <c r="AR43" s="134">
        <v>0</v>
      </c>
      <c r="AS43" s="134">
        <v>19</v>
      </c>
      <c r="AT43" s="134">
        <v>248</v>
      </c>
      <c r="AU43" s="134">
        <v>0</v>
      </c>
    </row>
    <row r="44" spans="1:47">
      <c r="A44" s="133" t="s">
        <v>1475</v>
      </c>
      <c r="B44" s="134">
        <v>186</v>
      </c>
      <c r="C44" s="134">
        <v>147</v>
      </c>
      <c r="D44" s="134">
        <v>97</v>
      </c>
      <c r="E44" s="134">
        <v>89</v>
      </c>
      <c r="F44" s="134">
        <v>41</v>
      </c>
      <c r="G44" s="134">
        <v>91</v>
      </c>
      <c r="H44" s="134">
        <v>23</v>
      </c>
      <c r="I44" s="134">
        <v>31</v>
      </c>
      <c r="J44" s="134">
        <v>114</v>
      </c>
      <c r="K44" s="134">
        <v>72</v>
      </c>
      <c r="L44" s="134">
        <v>40</v>
      </c>
      <c r="M44" s="134">
        <v>186</v>
      </c>
      <c r="N44" s="134">
        <v>5</v>
      </c>
      <c r="O44" s="134">
        <v>0</v>
      </c>
      <c r="P44" s="134">
        <v>17</v>
      </c>
      <c r="Q44" s="134">
        <v>13</v>
      </c>
      <c r="R44" s="134">
        <v>30</v>
      </c>
      <c r="S44" s="134">
        <v>81</v>
      </c>
      <c r="T44" s="134">
        <v>22</v>
      </c>
      <c r="U44" s="134">
        <v>23</v>
      </c>
      <c r="V44" s="134">
        <v>136</v>
      </c>
      <c r="W44" s="134">
        <v>21</v>
      </c>
      <c r="X44" s="134">
        <v>4</v>
      </c>
      <c r="Y44" s="134">
        <v>0</v>
      </c>
      <c r="Z44" s="134">
        <v>29</v>
      </c>
      <c r="AA44" s="134">
        <v>3</v>
      </c>
      <c r="AB44" s="134">
        <v>10</v>
      </c>
      <c r="AC44" s="134">
        <v>11</v>
      </c>
      <c r="AD44" s="134">
        <v>12</v>
      </c>
      <c r="AE44" s="134">
        <v>8</v>
      </c>
      <c r="AF44" s="134">
        <v>1</v>
      </c>
      <c r="AG44" s="134">
        <v>59</v>
      </c>
      <c r="AH44" s="134">
        <v>1</v>
      </c>
      <c r="AI44" s="134">
        <v>16</v>
      </c>
      <c r="AJ44" s="134">
        <v>11</v>
      </c>
      <c r="AK44" s="134">
        <v>15</v>
      </c>
      <c r="AL44" s="134">
        <v>117</v>
      </c>
      <c r="AM44" s="134">
        <v>47</v>
      </c>
      <c r="AN44" s="134">
        <v>7</v>
      </c>
      <c r="AO44" s="134">
        <v>186</v>
      </c>
      <c r="AP44" s="134">
        <v>29</v>
      </c>
      <c r="AQ44" s="134">
        <v>0</v>
      </c>
      <c r="AR44" s="134">
        <v>0</v>
      </c>
      <c r="AS44" s="134">
        <v>11</v>
      </c>
      <c r="AT44" s="134">
        <v>146</v>
      </c>
      <c r="AU44" s="134">
        <v>0</v>
      </c>
    </row>
    <row r="45" spans="1:47">
      <c r="A45" s="133" t="s">
        <v>1476</v>
      </c>
      <c r="B45" s="134">
        <v>73</v>
      </c>
      <c r="C45" s="134">
        <v>54</v>
      </c>
      <c r="D45" s="134">
        <v>32</v>
      </c>
      <c r="E45" s="134">
        <v>41</v>
      </c>
      <c r="F45" s="134">
        <v>18</v>
      </c>
      <c r="G45" s="134">
        <v>46</v>
      </c>
      <c r="H45" s="134">
        <v>5</v>
      </c>
      <c r="I45" s="134">
        <v>4</v>
      </c>
      <c r="J45" s="134">
        <v>55</v>
      </c>
      <c r="K45" s="134">
        <v>18</v>
      </c>
      <c r="L45" s="134">
        <v>10</v>
      </c>
      <c r="M45" s="134">
        <v>73</v>
      </c>
      <c r="N45" s="134">
        <v>4</v>
      </c>
      <c r="O45" s="134">
        <v>0</v>
      </c>
      <c r="P45" s="134">
        <v>5</v>
      </c>
      <c r="Q45" s="134">
        <v>4</v>
      </c>
      <c r="R45" s="134">
        <v>17</v>
      </c>
      <c r="S45" s="134">
        <v>34</v>
      </c>
      <c r="T45" s="134">
        <v>4</v>
      </c>
      <c r="U45" s="134">
        <v>9</v>
      </c>
      <c r="V45" s="134">
        <v>53</v>
      </c>
      <c r="W45" s="134">
        <v>15</v>
      </c>
      <c r="X45" s="134">
        <v>0</v>
      </c>
      <c r="Y45" s="134">
        <v>2</v>
      </c>
      <c r="Z45" s="134">
        <v>13</v>
      </c>
      <c r="AA45" s="134">
        <v>0</v>
      </c>
      <c r="AB45" s="134">
        <v>5</v>
      </c>
      <c r="AC45" s="134">
        <v>2</v>
      </c>
      <c r="AD45" s="134">
        <v>5</v>
      </c>
      <c r="AE45" s="134">
        <v>2</v>
      </c>
      <c r="AF45" s="134">
        <v>2</v>
      </c>
      <c r="AG45" s="134">
        <v>18</v>
      </c>
      <c r="AH45" s="134">
        <v>1</v>
      </c>
      <c r="AI45" s="134">
        <v>3</v>
      </c>
      <c r="AJ45" s="134">
        <v>5</v>
      </c>
      <c r="AK45" s="134">
        <v>11</v>
      </c>
      <c r="AL45" s="134">
        <v>16</v>
      </c>
      <c r="AM45" s="134">
        <v>41</v>
      </c>
      <c r="AN45" s="134">
        <v>3</v>
      </c>
      <c r="AO45" s="134">
        <v>73</v>
      </c>
      <c r="AP45" s="134">
        <v>17</v>
      </c>
      <c r="AQ45" s="134">
        <v>0</v>
      </c>
      <c r="AR45" s="134">
        <v>0</v>
      </c>
      <c r="AS45" s="134">
        <v>5</v>
      </c>
      <c r="AT45" s="134">
        <v>51</v>
      </c>
      <c r="AU45" s="134">
        <v>0</v>
      </c>
    </row>
    <row r="46" spans="1:47">
      <c r="A46" s="133" t="s">
        <v>1477</v>
      </c>
      <c r="B46" s="134">
        <v>150</v>
      </c>
      <c r="C46" s="134">
        <v>113</v>
      </c>
      <c r="D46" s="134">
        <v>74</v>
      </c>
      <c r="E46" s="134">
        <v>76</v>
      </c>
      <c r="F46" s="134">
        <v>36</v>
      </c>
      <c r="G46" s="134">
        <v>79</v>
      </c>
      <c r="H46" s="134">
        <v>16</v>
      </c>
      <c r="I46" s="134">
        <v>19</v>
      </c>
      <c r="J46" s="134">
        <v>107</v>
      </c>
      <c r="K46" s="134">
        <v>43</v>
      </c>
      <c r="L46" s="134">
        <v>24</v>
      </c>
      <c r="M46" s="134">
        <v>150</v>
      </c>
      <c r="N46" s="134">
        <v>8</v>
      </c>
      <c r="O46" s="134">
        <v>0</v>
      </c>
      <c r="P46" s="134">
        <v>12</v>
      </c>
      <c r="Q46" s="134">
        <v>13</v>
      </c>
      <c r="R46" s="134">
        <v>25</v>
      </c>
      <c r="S46" s="134">
        <v>77</v>
      </c>
      <c r="T46" s="134">
        <v>9</v>
      </c>
      <c r="U46" s="134">
        <v>14</v>
      </c>
      <c r="V46" s="134">
        <v>111</v>
      </c>
      <c r="W46" s="134">
        <v>10</v>
      </c>
      <c r="X46" s="134">
        <v>4</v>
      </c>
      <c r="Y46" s="134">
        <v>2</v>
      </c>
      <c r="Z46" s="134">
        <v>20</v>
      </c>
      <c r="AA46" s="134">
        <v>2</v>
      </c>
      <c r="AB46" s="134">
        <v>10</v>
      </c>
      <c r="AC46" s="134">
        <v>8</v>
      </c>
      <c r="AD46" s="134">
        <v>16</v>
      </c>
      <c r="AE46" s="134">
        <v>12</v>
      </c>
      <c r="AF46" s="134">
        <v>2</v>
      </c>
      <c r="AG46" s="134">
        <v>36</v>
      </c>
      <c r="AH46" s="134">
        <v>3</v>
      </c>
      <c r="AI46" s="134">
        <v>12</v>
      </c>
      <c r="AJ46" s="134">
        <v>13</v>
      </c>
      <c r="AK46" s="134">
        <v>7</v>
      </c>
      <c r="AL46" s="134">
        <v>74</v>
      </c>
      <c r="AM46" s="134">
        <v>54</v>
      </c>
      <c r="AN46" s="134">
        <v>12</v>
      </c>
      <c r="AO46" s="134">
        <v>150</v>
      </c>
      <c r="AP46" s="134">
        <v>27</v>
      </c>
      <c r="AQ46" s="134">
        <v>0</v>
      </c>
      <c r="AR46" s="134">
        <v>0</v>
      </c>
      <c r="AS46" s="134">
        <v>12</v>
      </c>
      <c r="AT46" s="134">
        <v>111</v>
      </c>
      <c r="AU46" s="134">
        <v>0</v>
      </c>
    </row>
    <row r="47" spans="1:47">
      <c r="A47" s="133" t="s">
        <v>1478</v>
      </c>
      <c r="B47" s="134">
        <v>105</v>
      </c>
      <c r="C47" s="134">
        <v>87</v>
      </c>
      <c r="D47" s="134">
        <v>54</v>
      </c>
      <c r="E47" s="134">
        <v>51</v>
      </c>
      <c r="F47" s="134">
        <v>24</v>
      </c>
      <c r="G47" s="134">
        <v>64</v>
      </c>
      <c r="H47" s="134">
        <v>7</v>
      </c>
      <c r="I47" s="134">
        <v>10</v>
      </c>
      <c r="J47" s="134">
        <v>65</v>
      </c>
      <c r="K47" s="134">
        <v>40</v>
      </c>
      <c r="L47" s="134">
        <v>26</v>
      </c>
      <c r="M47" s="134">
        <v>105</v>
      </c>
      <c r="N47" s="134">
        <v>7</v>
      </c>
      <c r="O47" s="134">
        <v>0</v>
      </c>
      <c r="P47" s="134">
        <v>10</v>
      </c>
      <c r="Q47" s="134">
        <v>3</v>
      </c>
      <c r="R47" s="134">
        <v>19</v>
      </c>
      <c r="S47" s="134">
        <v>47</v>
      </c>
      <c r="T47" s="134">
        <v>14</v>
      </c>
      <c r="U47" s="134">
        <v>12</v>
      </c>
      <c r="V47" s="134">
        <v>77</v>
      </c>
      <c r="W47" s="134">
        <v>13</v>
      </c>
      <c r="X47" s="134">
        <v>0</v>
      </c>
      <c r="Y47" s="134">
        <v>0</v>
      </c>
      <c r="Z47" s="134">
        <v>12</v>
      </c>
      <c r="AA47" s="134">
        <v>0</v>
      </c>
      <c r="AB47" s="134">
        <v>11</v>
      </c>
      <c r="AC47" s="134">
        <v>9</v>
      </c>
      <c r="AD47" s="134">
        <v>6</v>
      </c>
      <c r="AE47" s="134">
        <v>4</v>
      </c>
      <c r="AF47" s="134">
        <v>2</v>
      </c>
      <c r="AG47" s="134">
        <v>23</v>
      </c>
      <c r="AH47" s="134">
        <v>0</v>
      </c>
      <c r="AI47" s="134">
        <v>6</v>
      </c>
      <c r="AJ47" s="134">
        <v>18</v>
      </c>
      <c r="AK47" s="134">
        <v>4</v>
      </c>
      <c r="AL47" s="134">
        <v>37</v>
      </c>
      <c r="AM47" s="134">
        <v>30</v>
      </c>
      <c r="AN47" s="134">
        <v>30</v>
      </c>
      <c r="AO47" s="134">
        <v>105</v>
      </c>
      <c r="AP47" s="134">
        <v>18</v>
      </c>
      <c r="AQ47" s="134">
        <v>0</v>
      </c>
      <c r="AR47" s="134">
        <v>0</v>
      </c>
      <c r="AS47" s="134">
        <v>4</v>
      </c>
      <c r="AT47" s="134">
        <v>83</v>
      </c>
      <c r="AU47" s="134">
        <v>0</v>
      </c>
    </row>
    <row r="48" spans="1:47">
      <c r="A48" s="133" t="s">
        <v>1479</v>
      </c>
      <c r="B48" s="134">
        <v>152</v>
      </c>
      <c r="C48" s="134">
        <v>123</v>
      </c>
      <c r="D48" s="134">
        <v>86</v>
      </c>
      <c r="E48" s="134">
        <v>66</v>
      </c>
      <c r="F48" s="134">
        <v>52</v>
      </c>
      <c r="G48" s="134">
        <v>71</v>
      </c>
      <c r="H48" s="134">
        <v>15</v>
      </c>
      <c r="I48" s="134">
        <v>14</v>
      </c>
      <c r="J48" s="134">
        <v>97</v>
      </c>
      <c r="K48" s="134">
        <v>55</v>
      </c>
      <c r="L48" s="134">
        <v>32</v>
      </c>
      <c r="M48" s="134">
        <v>152</v>
      </c>
      <c r="N48" s="134">
        <v>9</v>
      </c>
      <c r="O48" s="134">
        <v>0</v>
      </c>
      <c r="P48" s="134">
        <v>16</v>
      </c>
      <c r="Q48" s="134">
        <v>22</v>
      </c>
      <c r="R48" s="134">
        <v>32</v>
      </c>
      <c r="S48" s="134">
        <v>63</v>
      </c>
      <c r="T48" s="134">
        <v>12</v>
      </c>
      <c r="U48" s="134">
        <v>7</v>
      </c>
      <c r="V48" s="134">
        <v>91</v>
      </c>
      <c r="W48" s="134">
        <v>13</v>
      </c>
      <c r="X48" s="134">
        <v>2</v>
      </c>
      <c r="Y48" s="134">
        <v>0</v>
      </c>
      <c r="Z48" s="134">
        <v>27</v>
      </c>
      <c r="AA48" s="134">
        <v>2</v>
      </c>
      <c r="AB48" s="134">
        <v>13</v>
      </c>
      <c r="AC48" s="134">
        <v>8</v>
      </c>
      <c r="AD48" s="134">
        <v>10</v>
      </c>
      <c r="AE48" s="134">
        <v>14</v>
      </c>
      <c r="AF48" s="134">
        <v>4</v>
      </c>
      <c r="AG48" s="134">
        <v>26</v>
      </c>
      <c r="AH48" s="134">
        <v>0</v>
      </c>
      <c r="AI48" s="134">
        <v>15</v>
      </c>
      <c r="AJ48" s="134">
        <v>18</v>
      </c>
      <c r="AK48" s="134">
        <v>14</v>
      </c>
      <c r="AL48" s="134">
        <v>90</v>
      </c>
      <c r="AM48" s="134">
        <v>40</v>
      </c>
      <c r="AN48" s="134">
        <v>7</v>
      </c>
      <c r="AO48" s="134">
        <v>152</v>
      </c>
      <c r="AP48" s="134">
        <v>24</v>
      </c>
      <c r="AQ48" s="134">
        <v>0</v>
      </c>
      <c r="AR48" s="134">
        <v>0</v>
      </c>
      <c r="AS48" s="134">
        <v>10</v>
      </c>
      <c r="AT48" s="134">
        <v>118</v>
      </c>
      <c r="AU48" s="134">
        <v>0</v>
      </c>
    </row>
    <row r="49" spans="1:47">
      <c r="A49" s="133" t="s">
        <v>1480</v>
      </c>
      <c r="B49" s="134">
        <v>1292</v>
      </c>
      <c r="C49" s="134">
        <v>1057</v>
      </c>
      <c r="D49" s="134">
        <v>637</v>
      </c>
      <c r="E49" s="134">
        <v>655</v>
      </c>
      <c r="F49" s="134">
        <v>291</v>
      </c>
      <c r="G49" s="134">
        <v>744</v>
      </c>
      <c r="H49" s="134">
        <v>116</v>
      </c>
      <c r="I49" s="134">
        <v>141</v>
      </c>
      <c r="J49" s="134">
        <v>778</v>
      </c>
      <c r="K49" s="134">
        <v>514</v>
      </c>
      <c r="L49" s="134">
        <v>273</v>
      </c>
      <c r="M49" s="134">
        <v>1292</v>
      </c>
      <c r="N49" s="134">
        <v>77</v>
      </c>
      <c r="O49" s="134">
        <v>564</v>
      </c>
      <c r="P49" s="134">
        <v>103</v>
      </c>
      <c r="Q49" s="134">
        <v>107</v>
      </c>
      <c r="R49" s="134">
        <v>260</v>
      </c>
      <c r="S49" s="134">
        <v>485</v>
      </c>
      <c r="T49" s="134">
        <v>99</v>
      </c>
      <c r="U49" s="134">
        <v>238</v>
      </c>
      <c r="V49" s="134">
        <v>923</v>
      </c>
      <c r="W49" s="134">
        <v>59</v>
      </c>
      <c r="X49" s="134">
        <v>10</v>
      </c>
      <c r="Y49" s="134">
        <v>12</v>
      </c>
      <c r="Z49" s="134">
        <v>223</v>
      </c>
      <c r="AA49" s="134">
        <v>22</v>
      </c>
      <c r="AB49" s="134">
        <v>87</v>
      </c>
      <c r="AC49" s="134">
        <v>91</v>
      </c>
      <c r="AD49" s="134">
        <v>112</v>
      </c>
      <c r="AE49" s="134">
        <v>53</v>
      </c>
      <c r="AF49" s="134">
        <v>25</v>
      </c>
      <c r="AG49" s="134">
        <v>275</v>
      </c>
      <c r="AH49" s="134">
        <v>11</v>
      </c>
      <c r="AI49" s="134">
        <v>115</v>
      </c>
      <c r="AJ49" s="134">
        <v>191</v>
      </c>
      <c r="AK49" s="134">
        <v>50</v>
      </c>
      <c r="AL49" s="134">
        <v>709</v>
      </c>
      <c r="AM49" s="134">
        <v>374</v>
      </c>
      <c r="AN49" s="134">
        <v>143</v>
      </c>
      <c r="AO49" s="134">
        <v>1292</v>
      </c>
      <c r="AP49" s="134">
        <v>198</v>
      </c>
      <c r="AQ49" s="134">
        <v>0</v>
      </c>
      <c r="AR49" s="134">
        <v>0</v>
      </c>
      <c r="AS49" s="134">
        <v>47</v>
      </c>
      <c r="AT49" s="134">
        <v>1047</v>
      </c>
      <c r="AU49" s="134">
        <v>0</v>
      </c>
    </row>
    <row r="50" spans="1:47">
      <c r="A50" s="133" t="s">
        <v>1481</v>
      </c>
      <c r="B50" s="134">
        <v>74</v>
      </c>
      <c r="C50" s="134">
        <v>57</v>
      </c>
      <c r="D50" s="134">
        <v>33</v>
      </c>
      <c r="E50" s="134">
        <v>41</v>
      </c>
      <c r="F50" s="134">
        <v>19</v>
      </c>
      <c r="G50" s="134">
        <v>40</v>
      </c>
      <c r="H50" s="134">
        <v>8</v>
      </c>
      <c r="I50" s="134">
        <v>7</v>
      </c>
      <c r="J50" s="134">
        <v>53</v>
      </c>
      <c r="K50" s="134">
        <v>21</v>
      </c>
      <c r="L50" s="134">
        <v>8</v>
      </c>
      <c r="M50" s="134">
        <v>74</v>
      </c>
      <c r="N50" s="134">
        <v>6</v>
      </c>
      <c r="O50" s="134">
        <v>0</v>
      </c>
      <c r="P50" s="134">
        <v>7</v>
      </c>
      <c r="Q50" s="134">
        <v>8</v>
      </c>
      <c r="R50" s="134">
        <v>10</v>
      </c>
      <c r="S50" s="134">
        <v>32</v>
      </c>
      <c r="T50" s="134">
        <v>8</v>
      </c>
      <c r="U50" s="134">
        <v>9</v>
      </c>
      <c r="V50" s="134">
        <v>54</v>
      </c>
      <c r="W50" s="134">
        <v>4</v>
      </c>
      <c r="X50" s="134">
        <v>0</v>
      </c>
      <c r="Y50" s="134">
        <v>0</v>
      </c>
      <c r="Z50" s="134">
        <v>8</v>
      </c>
      <c r="AA50" s="134">
        <v>3</v>
      </c>
      <c r="AB50" s="134">
        <v>4</v>
      </c>
      <c r="AC50" s="134">
        <v>6</v>
      </c>
      <c r="AD50" s="134">
        <v>18</v>
      </c>
      <c r="AE50" s="134">
        <v>1</v>
      </c>
      <c r="AF50" s="134">
        <v>1</v>
      </c>
      <c r="AG50" s="134">
        <v>14</v>
      </c>
      <c r="AH50" s="134">
        <v>4</v>
      </c>
      <c r="AI50" s="134">
        <v>5</v>
      </c>
      <c r="AJ50" s="134">
        <v>6</v>
      </c>
      <c r="AK50" s="134">
        <v>5</v>
      </c>
      <c r="AL50" s="134">
        <v>48</v>
      </c>
      <c r="AM50" s="134">
        <v>17</v>
      </c>
      <c r="AN50" s="134">
        <v>2</v>
      </c>
      <c r="AO50" s="134">
        <v>74</v>
      </c>
      <c r="AP50" s="134">
        <v>12</v>
      </c>
      <c r="AQ50" s="134">
        <v>0</v>
      </c>
      <c r="AR50" s="134">
        <v>0</v>
      </c>
      <c r="AS50" s="134">
        <v>4</v>
      </c>
      <c r="AT50" s="134">
        <v>58</v>
      </c>
      <c r="AU50" s="134">
        <v>0</v>
      </c>
    </row>
    <row r="51" spans="1:47">
      <c r="A51" s="133" t="s">
        <v>1482</v>
      </c>
      <c r="B51" s="134">
        <v>136</v>
      </c>
      <c r="C51" s="134">
        <v>111</v>
      </c>
      <c r="D51" s="134">
        <v>70</v>
      </c>
      <c r="E51" s="134">
        <v>66</v>
      </c>
      <c r="F51" s="134">
        <v>23</v>
      </c>
      <c r="G51" s="134">
        <v>79</v>
      </c>
      <c r="H51" s="134">
        <v>21</v>
      </c>
      <c r="I51" s="134">
        <v>13</v>
      </c>
      <c r="J51" s="134">
        <v>75</v>
      </c>
      <c r="K51" s="134">
        <v>61</v>
      </c>
      <c r="L51" s="134">
        <v>33</v>
      </c>
      <c r="M51" s="134">
        <v>136</v>
      </c>
      <c r="N51" s="134">
        <v>19</v>
      </c>
      <c r="O51" s="134">
        <v>0</v>
      </c>
      <c r="P51" s="134">
        <v>11</v>
      </c>
      <c r="Q51" s="134">
        <v>4</v>
      </c>
      <c r="R51" s="134">
        <v>20</v>
      </c>
      <c r="S51" s="134">
        <v>62</v>
      </c>
      <c r="T51" s="134">
        <v>14</v>
      </c>
      <c r="U51" s="134">
        <v>25</v>
      </c>
      <c r="V51" s="134">
        <v>112</v>
      </c>
      <c r="W51" s="134">
        <v>19</v>
      </c>
      <c r="X51" s="134">
        <v>0</v>
      </c>
      <c r="Y51" s="134">
        <v>0</v>
      </c>
      <c r="Z51" s="134">
        <v>20</v>
      </c>
      <c r="AA51" s="134">
        <v>2</v>
      </c>
      <c r="AB51" s="134">
        <v>6</v>
      </c>
      <c r="AC51" s="134">
        <v>13</v>
      </c>
      <c r="AD51" s="134">
        <v>22</v>
      </c>
      <c r="AE51" s="134">
        <v>6</v>
      </c>
      <c r="AF51" s="134">
        <v>2</v>
      </c>
      <c r="AG51" s="134">
        <v>29</v>
      </c>
      <c r="AH51" s="134">
        <v>3</v>
      </c>
      <c r="AI51" s="134">
        <v>3</v>
      </c>
      <c r="AJ51" s="134">
        <v>11</v>
      </c>
      <c r="AK51" s="134">
        <v>8</v>
      </c>
      <c r="AL51" s="134">
        <v>66</v>
      </c>
      <c r="AM51" s="134">
        <v>42</v>
      </c>
      <c r="AN51" s="134">
        <v>9</v>
      </c>
      <c r="AO51" s="134">
        <v>136</v>
      </c>
      <c r="AP51" s="134">
        <v>24</v>
      </c>
      <c r="AQ51" s="134">
        <v>0</v>
      </c>
      <c r="AR51" s="134">
        <v>0</v>
      </c>
      <c r="AS51" s="134">
        <v>7</v>
      </c>
      <c r="AT51" s="134">
        <v>105</v>
      </c>
      <c r="AU51" s="134">
        <v>0</v>
      </c>
    </row>
    <row r="52" spans="1:47">
      <c r="A52" s="133" t="s">
        <v>1483</v>
      </c>
      <c r="B52" s="134">
        <v>15</v>
      </c>
      <c r="C52" s="134">
        <v>12</v>
      </c>
      <c r="D52" s="134">
        <v>6</v>
      </c>
      <c r="E52" s="134">
        <v>9</v>
      </c>
      <c r="F52" s="134">
        <v>3</v>
      </c>
      <c r="G52" s="134">
        <v>5</v>
      </c>
      <c r="H52" s="134">
        <v>0</v>
      </c>
      <c r="I52" s="134">
        <v>7</v>
      </c>
      <c r="J52" s="134">
        <v>11</v>
      </c>
      <c r="K52" s="134">
        <v>4</v>
      </c>
      <c r="L52" s="134">
        <v>2</v>
      </c>
      <c r="M52" s="134">
        <v>15</v>
      </c>
      <c r="N52" s="134">
        <v>3</v>
      </c>
      <c r="O52" s="134">
        <v>0</v>
      </c>
      <c r="P52" s="134">
        <v>3</v>
      </c>
      <c r="Q52" s="134">
        <v>0</v>
      </c>
      <c r="R52" s="134">
        <v>2</v>
      </c>
      <c r="S52" s="134">
        <v>6</v>
      </c>
      <c r="T52" s="134">
        <v>2</v>
      </c>
      <c r="U52" s="134">
        <v>2</v>
      </c>
      <c r="V52" s="134">
        <v>12</v>
      </c>
      <c r="W52" s="134">
        <v>3</v>
      </c>
      <c r="X52" s="134">
        <v>0</v>
      </c>
      <c r="Y52" s="134">
        <v>0</v>
      </c>
      <c r="Z52" s="134">
        <v>1</v>
      </c>
      <c r="AA52" s="134">
        <v>0</v>
      </c>
      <c r="AB52" s="134">
        <v>0</v>
      </c>
      <c r="AC52" s="134">
        <v>1</v>
      </c>
      <c r="AD52" s="134">
        <v>0</v>
      </c>
      <c r="AE52" s="134">
        <v>0</v>
      </c>
      <c r="AF52" s="134">
        <v>0</v>
      </c>
      <c r="AG52" s="134">
        <v>6</v>
      </c>
      <c r="AH52" s="134">
        <v>1</v>
      </c>
      <c r="AI52" s="134">
        <v>3</v>
      </c>
      <c r="AJ52" s="134">
        <v>0</v>
      </c>
      <c r="AK52" s="134">
        <v>0</v>
      </c>
      <c r="AL52" s="134">
        <v>8</v>
      </c>
      <c r="AM52" s="134">
        <v>4</v>
      </c>
      <c r="AN52" s="134">
        <v>1</v>
      </c>
      <c r="AO52" s="134">
        <v>15</v>
      </c>
      <c r="AP52" s="134">
        <v>3</v>
      </c>
      <c r="AQ52" s="134">
        <v>0</v>
      </c>
      <c r="AR52" s="134">
        <v>0</v>
      </c>
      <c r="AS52" s="134">
        <v>0</v>
      </c>
      <c r="AT52" s="134">
        <v>12</v>
      </c>
      <c r="AU52" s="134">
        <v>0</v>
      </c>
    </row>
    <row r="53" spans="1:47">
      <c r="A53" s="133" t="s">
        <v>1484</v>
      </c>
      <c r="B53" s="134">
        <v>316</v>
      </c>
      <c r="C53" s="134">
        <v>263</v>
      </c>
      <c r="D53" s="134">
        <v>169</v>
      </c>
      <c r="E53" s="134">
        <v>147</v>
      </c>
      <c r="F53" s="134">
        <v>89</v>
      </c>
      <c r="G53" s="134">
        <v>162</v>
      </c>
      <c r="H53" s="134">
        <v>36</v>
      </c>
      <c r="I53" s="134">
        <v>29</v>
      </c>
      <c r="J53" s="134">
        <v>184</v>
      </c>
      <c r="K53" s="134">
        <v>132</v>
      </c>
      <c r="L53" s="134">
        <v>83</v>
      </c>
      <c r="M53" s="134">
        <v>316</v>
      </c>
      <c r="N53" s="134">
        <v>13</v>
      </c>
      <c r="O53" s="134">
        <v>0</v>
      </c>
      <c r="P53" s="134">
        <v>20</v>
      </c>
      <c r="Q53" s="134">
        <v>27</v>
      </c>
      <c r="R53" s="134">
        <v>72</v>
      </c>
      <c r="S53" s="134">
        <v>130</v>
      </c>
      <c r="T53" s="134">
        <v>21</v>
      </c>
      <c r="U53" s="134">
        <v>46</v>
      </c>
      <c r="V53" s="134">
        <v>223</v>
      </c>
      <c r="W53" s="134">
        <v>27</v>
      </c>
      <c r="X53" s="134">
        <v>5</v>
      </c>
      <c r="Y53" s="134">
        <v>5</v>
      </c>
      <c r="Z53" s="134">
        <v>66</v>
      </c>
      <c r="AA53" s="134">
        <v>6</v>
      </c>
      <c r="AB53" s="134">
        <v>16</v>
      </c>
      <c r="AC53" s="134">
        <v>12</v>
      </c>
      <c r="AD53" s="134">
        <v>31</v>
      </c>
      <c r="AE53" s="134">
        <v>14</v>
      </c>
      <c r="AF53" s="134">
        <v>8</v>
      </c>
      <c r="AG53" s="134">
        <v>48</v>
      </c>
      <c r="AH53" s="134">
        <v>5</v>
      </c>
      <c r="AI53" s="134">
        <v>34</v>
      </c>
      <c r="AJ53" s="134">
        <v>37</v>
      </c>
      <c r="AK53" s="134">
        <v>13</v>
      </c>
      <c r="AL53" s="134">
        <v>96</v>
      </c>
      <c r="AM53" s="134">
        <v>110</v>
      </c>
      <c r="AN53" s="134">
        <v>84</v>
      </c>
      <c r="AO53" s="134">
        <v>316</v>
      </c>
      <c r="AP53" s="134">
        <v>35</v>
      </c>
      <c r="AQ53" s="134">
        <v>0</v>
      </c>
      <c r="AR53" s="134">
        <v>0</v>
      </c>
      <c r="AS53" s="134">
        <v>15</v>
      </c>
      <c r="AT53" s="134">
        <v>266</v>
      </c>
      <c r="AU53" s="134">
        <v>0</v>
      </c>
    </row>
    <row r="54" spans="1:47">
      <c r="A54" s="133" t="s">
        <v>1485</v>
      </c>
      <c r="B54" s="134">
        <v>690</v>
      </c>
      <c r="C54" s="134">
        <v>547</v>
      </c>
      <c r="D54" s="134">
        <v>357</v>
      </c>
      <c r="E54" s="134">
        <v>333</v>
      </c>
      <c r="F54" s="134">
        <v>133</v>
      </c>
      <c r="G54" s="134">
        <v>410</v>
      </c>
      <c r="H54" s="134">
        <v>83</v>
      </c>
      <c r="I54" s="134">
        <v>64</v>
      </c>
      <c r="J54" s="134">
        <v>425</v>
      </c>
      <c r="K54" s="134">
        <v>265</v>
      </c>
      <c r="L54" s="134">
        <v>148</v>
      </c>
      <c r="M54" s="134">
        <v>690</v>
      </c>
      <c r="N54" s="134">
        <v>26</v>
      </c>
      <c r="O54" s="134">
        <v>130</v>
      </c>
      <c r="P54" s="134">
        <v>69</v>
      </c>
      <c r="Q54" s="134">
        <v>64</v>
      </c>
      <c r="R54" s="134">
        <v>110</v>
      </c>
      <c r="S54" s="134">
        <v>252</v>
      </c>
      <c r="T54" s="134">
        <v>48</v>
      </c>
      <c r="U54" s="134">
        <v>147</v>
      </c>
      <c r="V54" s="134">
        <v>487</v>
      </c>
      <c r="W54" s="134">
        <v>29</v>
      </c>
      <c r="X54" s="134">
        <v>5</v>
      </c>
      <c r="Y54" s="134">
        <v>9</v>
      </c>
      <c r="Z54" s="134">
        <v>102</v>
      </c>
      <c r="AA54" s="134">
        <v>21</v>
      </c>
      <c r="AB54" s="134">
        <v>54</v>
      </c>
      <c r="AC54" s="134">
        <v>56</v>
      </c>
      <c r="AD54" s="134">
        <v>66</v>
      </c>
      <c r="AE54" s="134">
        <v>32</v>
      </c>
      <c r="AF54" s="134">
        <v>12</v>
      </c>
      <c r="AG54" s="134">
        <v>131</v>
      </c>
      <c r="AH54" s="134">
        <v>9</v>
      </c>
      <c r="AI54" s="134">
        <v>72</v>
      </c>
      <c r="AJ54" s="134">
        <v>88</v>
      </c>
      <c r="AK54" s="134">
        <v>24</v>
      </c>
      <c r="AL54" s="134">
        <v>470</v>
      </c>
      <c r="AM54" s="134">
        <v>120</v>
      </c>
      <c r="AN54" s="134">
        <v>63</v>
      </c>
      <c r="AO54" s="134">
        <v>690</v>
      </c>
      <c r="AP54" s="134">
        <v>103</v>
      </c>
      <c r="AQ54" s="134">
        <v>0</v>
      </c>
      <c r="AR54" s="134">
        <v>0</v>
      </c>
      <c r="AS54" s="134">
        <v>28</v>
      </c>
      <c r="AT54" s="134">
        <v>559</v>
      </c>
      <c r="AU54" s="134">
        <v>0</v>
      </c>
    </row>
    <row r="55" spans="1:47">
      <c r="A55" s="133" t="s">
        <v>1537</v>
      </c>
      <c r="B55" s="134">
        <v>206</v>
      </c>
      <c r="C55" s="134">
        <v>154</v>
      </c>
      <c r="D55" s="134">
        <v>88</v>
      </c>
      <c r="E55" s="134">
        <v>118</v>
      </c>
      <c r="F55" s="134">
        <v>41</v>
      </c>
      <c r="G55" s="134">
        <v>107</v>
      </c>
      <c r="H55" s="134">
        <v>26</v>
      </c>
      <c r="I55" s="134">
        <v>32</v>
      </c>
      <c r="J55" s="134">
        <v>150</v>
      </c>
      <c r="K55" s="134">
        <v>56</v>
      </c>
      <c r="L55" s="134">
        <v>24</v>
      </c>
      <c r="M55" s="134">
        <v>206</v>
      </c>
      <c r="N55" s="134">
        <v>25</v>
      </c>
      <c r="O55" s="134">
        <v>0</v>
      </c>
      <c r="P55" s="134">
        <v>11</v>
      </c>
      <c r="Q55" s="134">
        <v>4</v>
      </c>
      <c r="R55" s="134">
        <v>31</v>
      </c>
      <c r="S55" s="134">
        <v>101</v>
      </c>
      <c r="T55" s="134">
        <v>18</v>
      </c>
      <c r="U55" s="134">
        <v>41</v>
      </c>
      <c r="V55" s="134">
        <v>171</v>
      </c>
      <c r="W55" s="134">
        <v>21</v>
      </c>
      <c r="X55" s="134">
        <v>2</v>
      </c>
      <c r="Y55" s="134">
        <v>0</v>
      </c>
      <c r="Z55" s="134">
        <v>36</v>
      </c>
      <c r="AA55" s="134">
        <v>4</v>
      </c>
      <c r="AB55" s="134">
        <v>16</v>
      </c>
      <c r="AC55" s="134">
        <v>11</v>
      </c>
      <c r="AD55" s="134">
        <v>19</v>
      </c>
      <c r="AE55" s="134">
        <v>6</v>
      </c>
      <c r="AF55" s="134">
        <v>7</v>
      </c>
      <c r="AG55" s="134">
        <v>53</v>
      </c>
      <c r="AH55" s="134">
        <v>2</v>
      </c>
      <c r="AI55" s="134">
        <v>9</v>
      </c>
      <c r="AJ55" s="134">
        <v>19</v>
      </c>
      <c r="AK55" s="134">
        <v>10</v>
      </c>
      <c r="AL55" s="134">
        <v>72</v>
      </c>
      <c r="AM55" s="134">
        <v>88</v>
      </c>
      <c r="AN55" s="134">
        <v>34</v>
      </c>
      <c r="AO55" s="134">
        <v>206</v>
      </c>
      <c r="AP55" s="134">
        <v>33</v>
      </c>
      <c r="AQ55" s="134">
        <v>0</v>
      </c>
      <c r="AR55" s="134">
        <v>0</v>
      </c>
      <c r="AS55" s="134">
        <v>5</v>
      </c>
      <c r="AT55" s="134">
        <v>168</v>
      </c>
      <c r="AU55" s="134">
        <v>0</v>
      </c>
    </row>
    <row r="56" spans="1:47">
      <c r="A56" s="133" t="s">
        <v>1486</v>
      </c>
      <c r="B56" s="134">
        <v>4232</v>
      </c>
      <c r="C56" s="134">
        <v>3385</v>
      </c>
      <c r="D56" s="134">
        <v>2192</v>
      </c>
      <c r="E56" s="134">
        <v>2040</v>
      </c>
      <c r="F56" s="134">
        <v>909</v>
      </c>
      <c r="G56" s="134">
        <v>2353</v>
      </c>
      <c r="H56" s="134">
        <v>471</v>
      </c>
      <c r="I56" s="134">
        <v>499</v>
      </c>
      <c r="J56" s="134">
        <v>2533</v>
      </c>
      <c r="K56" s="134">
        <v>1699</v>
      </c>
      <c r="L56" s="134">
        <v>974</v>
      </c>
      <c r="M56" s="134">
        <v>4232</v>
      </c>
      <c r="N56" s="134">
        <v>156</v>
      </c>
      <c r="O56" s="134">
        <v>1761</v>
      </c>
      <c r="P56" s="134">
        <v>395</v>
      </c>
      <c r="Q56" s="134">
        <v>336</v>
      </c>
      <c r="R56" s="134">
        <v>860</v>
      </c>
      <c r="S56" s="134">
        <v>1769</v>
      </c>
      <c r="T56" s="134">
        <v>260</v>
      </c>
      <c r="U56" s="134">
        <v>612</v>
      </c>
      <c r="V56" s="134">
        <v>2945</v>
      </c>
      <c r="W56" s="134">
        <v>127</v>
      </c>
      <c r="X56" s="134">
        <v>24</v>
      </c>
      <c r="Y56" s="134">
        <v>17</v>
      </c>
      <c r="Z56" s="134">
        <v>678</v>
      </c>
      <c r="AA56" s="134">
        <v>84</v>
      </c>
      <c r="AB56" s="134">
        <v>368</v>
      </c>
      <c r="AC56" s="134">
        <v>339</v>
      </c>
      <c r="AD56" s="134">
        <v>193</v>
      </c>
      <c r="AE56" s="134">
        <v>235</v>
      </c>
      <c r="AF56" s="134">
        <v>84</v>
      </c>
      <c r="AG56" s="134">
        <v>1059</v>
      </c>
      <c r="AH56" s="134">
        <v>44</v>
      </c>
      <c r="AI56" s="134">
        <v>384</v>
      </c>
      <c r="AJ56" s="134">
        <v>590</v>
      </c>
      <c r="AK56" s="134">
        <v>342</v>
      </c>
      <c r="AL56" s="134">
        <v>2457</v>
      </c>
      <c r="AM56" s="134">
        <v>1193</v>
      </c>
      <c r="AN56" s="134">
        <v>172</v>
      </c>
      <c r="AO56" s="134">
        <v>4232</v>
      </c>
      <c r="AP56" s="134">
        <v>612</v>
      </c>
      <c r="AQ56" s="134">
        <v>0</v>
      </c>
      <c r="AR56" s="134">
        <v>0</v>
      </c>
      <c r="AS56" s="134">
        <v>155</v>
      </c>
      <c r="AT56" s="134">
        <v>3465</v>
      </c>
      <c r="AU56" s="134">
        <v>0</v>
      </c>
    </row>
    <row r="57" spans="1:47">
      <c r="A57" s="133" t="s">
        <v>1487</v>
      </c>
      <c r="B57" s="134">
        <v>168</v>
      </c>
      <c r="C57" s="134">
        <v>130</v>
      </c>
      <c r="D57" s="134">
        <v>87</v>
      </c>
      <c r="E57" s="134">
        <v>81</v>
      </c>
      <c r="F57" s="134">
        <v>27</v>
      </c>
      <c r="G57" s="134">
        <v>88</v>
      </c>
      <c r="H57" s="134">
        <v>23</v>
      </c>
      <c r="I57" s="134">
        <v>30</v>
      </c>
      <c r="J57" s="134">
        <v>113</v>
      </c>
      <c r="K57" s="134">
        <v>55</v>
      </c>
      <c r="L57" s="134">
        <v>33</v>
      </c>
      <c r="M57" s="134">
        <v>168</v>
      </c>
      <c r="N57" s="134">
        <v>9</v>
      </c>
      <c r="O57" s="134">
        <v>0</v>
      </c>
      <c r="P57" s="134">
        <v>24</v>
      </c>
      <c r="Q57" s="134">
        <v>17</v>
      </c>
      <c r="R57" s="134">
        <v>32</v>
      </c>
      <c r="S57" s="134">
        <v>60</v>
      </c>
      <c r="T57" s="134">
        <v>9</v>
      </c>
      <c r="U57" s="134">
        <v>26</v>
      </c>
      <c r="V57" s="134">
        <v>103</v>
      </c>
      <c r="W57" s="134">
        <v>14</v>
      </c>
      <c r="X57" s="134">
        <v>2</v>
      </c>
      <c r="Y57" s="134">
        <v>1</v>
      </c>
      <c r="Z57" s="134">
        <v>28</v>
      </c>
      <c r="AA57" s="134">
        <v>5</v>
      </c>
      <c r="AB57" s="134">
        <v>8</v>
      </c>
      <c r="AC57" s="134">
        <v>28</v>
      </c>
      <c r="AD57" s="134">
        <v>7</v>
      </c>
      <c r="AE57" s="134">
        <v>9</v>
      </c>
      <c r="AF57" s="134">
        <v>0</v>
      </c>
      <c r="AG57" s="134">
        <v>39</v>
      </c>
      <c r="AH57" s="134">
        <v>8</v>
      </c>
      <c r="AI57" s="134">
        <v>14</v>
      </c>
      <c r="AJ57" s="134">
        <v>5</v>
      </c>
      <c r="AK57" s="134">
        <v>9</v>
      </c>
      <c r="AL57" s="134">
        <v>77</v>
      </c>
      <c r="AM57" s="134">
        <v>66</v>
      </c>
      <c r="AN57" s="134">
        <v>10</v>
      </c>
      <c r="AO57" s="134">
        <v>168</v>
      </c>
      <c r="AP57" s="134">
        <v>29</v>
      </c>
      <c r="AQ57" s="134">
        <v>0</v>
      </c>
      <c r="AR57" s="134">
        <v>0</v>
      </c>
      <c r="AS57" s="134">
        <v>4</v>
      </c>
      <c r="AT57" s="134">
        <v>135</v>
      </c>
      <c r="AU57" s="134">
        <v>0</v>
      </c>
    </row>
    <row r="58" spans="1:47">
      <c r="A58" s="133" t="s">
        <v>1488</v>
      </c>
      <c r="B58" s="134">
        <v>210</v>
      </c>
      <c r="C58" s="134">
        <v>157</v>
      </c>
      <c r="D58" s="134">
        <v>109</v>
      </c>
      <c r="E58" s="134">
        <v>101</v>
      </c>
      <c r="F58" s="134">
        <v>41</v>
      </c>
      <c r="G58" s="134">
        <v>127</v>
      </c>
      <c r="H58" s="134">
        <v>20</v>
      </c>
      <c r="I58" s="134">
        <v>22</v>
      </c>
      <c r="J58" s="134">
        <v>124</v>
      </c>
      <c r="K58" s="134">
        <v>86</v>
      </c>
      <c r="L58" s="134">
        <v>44</v>
      </c>
      <c r="M58" s="134">
        <v>210</v>
      </c>
      <c r="N58" s="134">
        <v>15</v>
      </c>
      <c r="O58" s="134">
        <v>0</v>
      </c>
      <c r="P58" s="134">
        <v>8</v>
      </c>
      <c r="Q58" s="134">
        <v>12</v>
      </c>
      <c r="R58" s="134">
        <v>35</v>
      </c>
      <c r="S58" s="134">
        <v>75</v>
      </c>
      <c r="T58" s="134">
        <v>20</v>
      </c>
      <c r="U58" s="134">
        <v>59</v>
      </c>
      <c r="V58" s="134">
        <v>166</v>
      </c>
      <c r="W58" s="134">
        <v>33</v>
      </c>
      <c r="X58" s="134">
        <v>2</v>
      </c>
      <c r="Y58" s="134">
        <v>0</v>
      </c>
      <c r="Z58" s="134">
        <v>38</v>
      </c>
      <c r="AA58" s="134">
        <v>2</v>
      </c>
      <c r="AB58" s="134">
        <v>11</v>
      </c>
      <c r="AC58" s="134">
        <v>15</v>
      </c>
      <c r="AD58" s="134">
        <v>16</v>
      </c>
      <c r="AE58" s="134">
        <v>5</v>
      </c>
      <c r="AF58" s="134">
        <v>3</v>
      </c>
      <c r="AG58" s="134">
        <v>48</v>
      </c>
      <c r="AH58" s="134">
        <v>2</v>
      </c>
      <c r="AI58" s="134">
        <v>18</v>
      </c>
      <c r="AJ58" s="134">
        <v>15</v>
      </c>
      <c r="AK58" s="134">
        <v>10</v>
      </c>
      <c r="AL58" s="134">
        <v>55</v>
      </c>
      <c r="AM58" s="134">
        <v>111</v>
      </c>
      <c r="AN58" s="134">
        <v>23</v>
      </c>
      <c r="AO58" s="134">
        <v>210</v>
      </c>
      <c r="AP58" s="134">
        <v>30</v>
      </c>
      <c r="AQ58" s="134">
        <v>0</v>
      </c>
      <c r="AR58" s="134">
        <v>0</v>
      </c>
      <c r="AS58" s="134">
        <v>10</v>
      </c>
      <c r="AT58" s="134">
        <v>170</v>
      </c>
      <c r="AU58" s="134">
        <v>0</v>
      </c>
    </row>
    <row r="59" spans="1:47">
      <c r="A59" s="133" t="s">
        <v>1489</v>
      </c>
      <c r="B59" s="134">
        <v>161</v>
      </c>
      <c r="C59" s="134">
        <v>129</v>
      </c>
      <c r="D59" s="134">
        <v>87</v>
      </c>
      <c r="E59" s="134">
        <v>74</v>
      </c>
      <c r="F59" s="134">
        <v>26</v>
      </c>
      <c r="G59" s="134">
        <v>78</v>
      </c>
      <c r="H59" s="134">
        <v>29</v>
      </c>
      <c r="I59" s="134">
        <v>28</v>
      </c>
      <c r="J59" s="134">
        <v>96</v>
      </c>
      <c r="K59" s="134">
        <v>65</v>
      </c>
      <c r="L59" s="134">
        <v>29</v>
      </c>
      <c r="M59" s="134">
        <v>161</v>
      </c>
      <c r="N59" s="134">
        <v>27</v>
      </c>
      <c r="O59" s="134">
        <v>0</v>
      </c>
      <c r="P59" s="134">
        <v>15</v>
      </c>
      <c r="Q59" s="134">
        <v>14</v>
      </c>
      <c r="R59" s="134">
        <v>31</v>
      </c>
      <c r="S59" s="134">
        <v>57</v>
      </c>
      <c r="T59" s="134">
        <v>11</v>
      </c>
      <c r="U59" s="134">
        <v>33</v>
      </c>
      <c r="V59" s="134">
        <v>113</v>
      </c>
      <c r="W59" s="134">
        <v>23</v>
      </c>
      <c r="X59" s="134">
        <v>2</v>
      </c>
      <c r="Y59" s="134">
        <v>1</v>
      </c>
      <c r="Z59" s="134">
        <v>17</v>
      </c>
      <c r="AA59" s="134">
        <v>3</v>
      </c>
      <c r="AB59" s="134">
        <v>13</v>
      </c>
      <c r="AC59" s="134">
        <v>21</v>
      </c>
      <c r="AD59" s="134">
        <v>7</v>
      </c>
      <c r="AE59" s="134">
        <v>8</v>
      </c>
      <c r="AF59" s="134">
        <v>2</v>
      </c>
      <c r="AG59" s="134">
        <v>38</v>
      </c>
      <c r="AH59" s="134">
        <v>1</v>
      </c>
      <c r="AI59" s="134">
        <v>17</v>
      </c>
      <c r="AJ59" s="134">
        <v>7</v>
      </c>
      <c r="AK59" s="134">
        <v>5</v>
      </c>
      <c r="AL59" s="134">
        <v>26</v>
      </c>
      <c r="AM59" s="134">
        <v>101</v>
      </c>
      <c r="AN59" s="134">
        <v>14</v>
      </c>
      <c r="AO59" s="134">
        <v>161</v>
      </c>
      <c r="AP59" s="134">
        <v>25</v>
      </c>
      <c r="AQ59" s="134">
        <v>0</v>
      </c>
      <c r="AR59" s="134">
        <v>0</v>
      </c>
      <c r="AS59" s="134">
        <v>10</v>
      </c>
      <c r="AT59" s="134">
        <v>126</v>
      </c>
      <c r="AU59" s="134">
        <v>0</v>
      </c>
    </row>
    <row r="60" spans="1:47">
      <c r="A60" s="133" t="s">
        <v>1490</v>
      </c>
      <c r="B60" s="134">
        <v>121</v>
      </c>
      <c r="C60" s="134">
        <v>92</v>
      </c>
      <c r="D60" s="134">
        <v>75</v>
      </c>
      <c r="E60" s="134">
        <v>46</v>
      </c>
      <c r="F60" s="134">
        <v>20</v>
      </c>
      <c r="G60" s="134">
        <v>65</v>
      </c>
      <c r="H60" s="134">
        <v>12</v>
      </c>
      <c r="I60" s="134">
        <v>24</v>
      </c>
      <c r="J60" s="134">
        <v>77</v>
      </c>
      <c r="K60" s="134">
        <v>44</v>
      </c>
      <c r="L60" s="134">
        <v>25</v>
      </c>
      <c r="M60" s="134">
        <v>121</v>
      </c>
      <c r="N60" s="134">
        <v>11</v>
      </c>
      <c r="O60" s="134">
        <v>0</v>
      </c>
      <c r="P60" s="134">
        <v>28</v>
      </c>
      <c r="Q60" s="134">
        <v>8</v>
      </c>
      <c r="R60" s="134">
        <v>23</v>
      </c>
      <c r="S60" s="134">
        <v>49</v>
      </c>
      <c r="T60" s="134">
        <v>3</v>
      </c>
      <c r="U60" s="134">
        <v>9</v>
      </c>
      <c r="V60" s="134">
        <v>69</v>
      </c>
      <c r="W60" s="134">
        <v>13</v>
      </c>
      <c r="X60" s="134">
        <v>3</v>
      </c>
      <c r="Y60" s="134">
        <v>1</v>
      </c>
      <c r="Z60" s="134">
        <v>21</v>
      </c>
      <c r="AA60" s="134">
        <v>3</v>
      </c>
      <c r="AB60" s="134">
        <v>6</v>
      </c>
      <c r="AC60" s="134">
        <v>13</v>
      </c>
      <c r="AD60" s="134">
        <v>4</v>
      </c>
      <c r="AE60" s="134">
        <v>7</v>
      </c>
      <c r="AF60" s="134">
        <v>1</v>
      </c>
      <c r="AG60" s="134">
        <v>20</v>
      </c>
      <c r="AH60" s="134">
        <v>5</v>
      </c>
      <c r="AI60" s="134">
        <v>13</v>
      </c>
      <c r="AJ60" s="134">
        <v>9</v>
      </c>
      <c r="AK60" s="134">
        <v>13</v>
      </c>
      <c r="AL60" s="134">
        <v>49</v>
      </c>
      <c r="AM60" s="134">
        <v>46</v>
      </c>
      <c r="AN60" s="134">
        <v>11</v>
      </c>
      <c r="AO60" s="134">
        <v>121</v>
      </c>
      <c r="AP60" s="134">
        <v>17</v>
      </c>
      <c r="AQ60" s="134">
        <v>0</v>
      </c>
      <c r="AR60" s="134">
        <v>0</v>
      </c>
      <c r="AS60" s="134">
        <v>5</v>
      </c>
      <c r="AT60" s="134">
        <v>99</v>
      </c>
      <c r="AU60" s="134">
        <v>0</v>
      </c>
    </row>
    <row r="61" spans="1:47">
      <c r="A61" s="133" t="s">
        <v>1491</v>
      </c>
      <c r="B61" s="134">
        <v>69</v>
      </c>
      <c r="C61" s="134">
        <v>52</v>
      </c>
      <c r="D61" s="134">
        <v>39</v>
      </c>
      <c r="E61" s="134">
        <v>30</v>
      </c>
      <c r="F61" s="134">
        <v>9</v>
      </c>
      <c r="G61" s="134">
        <v>40</v>
      </c>
      <c r="H61" s="134">
        <v>10</v>
      </c>
      <c r="I61" s="134">
        <v>10</v>
      </c>
      <c r="J61" s="134">
        <v>41</v>
      </c>
      <c r="K61" s="134">
        <v>28</v>
      </c>
      <c r="L61" s="134">
        <v>10</v>
      </c>
      <c r="M61" s="134">
        <v>69</v>
      </c>
      <c r="N61" s="134">
        <v>2</v>
      </c>
      <c r="O61" s="134">
        <v>0</v>
      </c>
      <c r="P61" s="134">
        <v>13</v>
      </c>
      <c r="Q61" s="134">
        <v>7</v>
      </c>
      <c r="R61" s="134">
        <v>10</v>
      </c>
      <c r="S61" s="134">
        <v>28</v>
      </c>
      <c r="T61" s="134">
        <v>4</v>
      </c>
      <c r="U61" s="134">
        <v>7</v>
      </c>
      <c r="V61" s="134">
        <v>42</v>
      </c>
      <c r="W61" s="134">
        <v>8</v>
      </c>
      <c r="X61" s="134">
        <v>0</v>
      </c>
      <c r="Y61" s="134">
        <v>1</v>
      </c>
      <c r="Z61" s="134">
        <v>10</v>
      </c>
      <c r="AA61" s="134">
        <v>4</v>
      </c>
      <c r="AB61" s="134">
        <v>6</v>
      </c>
      <c r="AC61" s="134">
        <v>10</v>
      </c>
      <c r="AD61" s="134">
        <v>1</v>
      </c>
      <c r="AE61" s="134">
        <v>2</v>
      </c>
      <c r="AF61" s="134">
        <v>0</v>
      </c>
      <c r="AG61" s="134">
        <v>12</v>
      </c>
      <c r="AH61" s="134">
        <v>2</v>
      </c>
      <c r="AI61" s="134">
        <v>8</v>
      </c>
      <c r="AJ61" s="134">
        <v>4</v>
      </c>
      <c r="AK61" s="134">
        <v>3</v>
      </c>
      <c r="AL61" s="134">
        <v>27</v>
      </c>
      <c r="AM61" s="134">
        <v>26</v>
      </c>
      <c r="AN61" s="134">
        <v>8</v>
      </c>
      <c r="AO61" s="134">
        <v>69</v>
      </c>
      <c r="AP61" s="134">
        <v>11</v>
      </c>
      <c r="AQ61" s="134">
        <v>0</v>
      </c>
      <c r="AR61" s="134">
        <v>0</v>
      </c>
      <c r="AS61" s="134">
        <v>2</v>
      </c>
      <c r="AT61" s="134">
        <v>56</v>
      </c>
      <c r="AU61" s="134">
        <v>0</v>
      </c>
    </row>
    <row r="62" spans="1:47">
      <c r="A62" s="133" t="s">
        <v>1492</v>
      </c>
      <c r="B62" s="134">
        <v>123</v>
      </c>
      <c r="C62" s="134">
        <v>96</v>
      </c>
      <c r="D62" s="134">
        <v>63</v>
      </c>
      <c r="E62" s="134">
        <v>60</v>
      </c>
      <c r="F62" s="134">
        <v>28</v>
      </c>
      <c r="G62" s="134">
        <v>69</v>
      </c>
      <c r="H62" s="134">
        <v>11</v>
      </c>
      <c r="I62" s="134">
        <v>15</v>
      </c>
      <c r="J62" s="134">
        <v>60</v>
      </c>
      <c r="K62" s="134">
        <v>63</v>
      </c>
      <c r="L62" s="134">
        <v>40</v>
      </c>
      <c r="M62" s="134">
        <v>123</v>
      </c>
      <c r="N62" s="134">
        <v>9</v>
      </c>
      <c r="O62" s="134">
        <v>0</v>
      </c>
      <c r="P62" s="134">
        <v>8</v>
      </c>
      <c r="Q62" s="134">
        <v>8</v>
      </c>
      <c r="R62" s="134">
        <v>26</v>
      </c>
      <c r="S62" s="134">
        <v>60</v>
      </c>
      <c r="T62" s="134">
        <v>11</v>
      </c>
      <c r="U62" s="134">
        <v>10</v>
      </c>
      <c r="V62" s="134">
        <v>86</v>
      </c>
      <c r="W62" s="134">
        <v>7</v>
      </c>
      <c r="X62" s="134">
        <v>3</v>
      </c>
      <c r="Y62" s="134">
        <v>0</v>
      </c>
      <c r="Z62" s="134">
        <v>21</v>
      </c>
      <c r="AA62" s="134">
        <v>4</v>
      </c>
      <c r="AB62" s="134">
        <v>8</v>
      </c>
      <c r="AC62" s="134">
        <v>6</v>
      </c>
      <c r="AD62" s="134">
        <v>9</v>
      </c>
      <c r="AE62" s="134">
        <v>7</v>
      </c>
      <c r="AF62" s="134">
        <v>1</v>
      </c>
      <c r="AG62" s="134">
        <v>21</v>
      </c>
      <c r="AH62" s="134">
        <v>0</v>
      </c>
      <c r="AI62" s="134">
        <v>23</v>
      </c>
      <c r="AJ62" s="134">
        <v>12</v>
      </c>
      <c r="AK62" s="134">
        <v>4</v>
      </c>
      <c r="AL62" s="134">
        <v>68</v>
      </c>
      <c r="AM62" s="134">
        <v>35</v>
      </c>
      <c r="AN62" s="134">
        <v>14</v>
      </c>
      <c r="AO62" s="134">
        <v>123</v>
      </c>
      <c r="AP62" s="134">
        <v>20</v>
      </c>
      <c r="AQ62" s="134">
        <v>0</v>
      </c>
      <c r="AR62" s="134">
        <v>0</v>
      </c>
      <c r="AS62" s="134">
        <v>6</v>
      </c>
      <c r="AT62" s="134">
        <v>97</v>
      </c>
      <c r="AU62" s="134">
        <v>0</v>
      </c>
    </row>
    <row r="63" spans="1:47">
      <c r="A63" s="133" t="s">
        <v>1493</v>
      </c>
      <c r="B63" s="134">
        <v>85</v>
      </c>
      <c r="C63" s="134">
        <v>70</v>
      </c>
      <c r="D63" s="134">
        <v>43</v>
      </c>
      <c r="E63" s="134">
        <v>42</v>
      </c>
      <c r="F63" s="134">
        <v>19</v>
      </c>
      <c r="G63" s="134">
        <v>45</v>
      </c>
      <c r="H63" s="134">
        <v>6</v>
      </c>
      <c r="I63" s="134">
        <v>15</v>
      </c>
      <c r="J63" s="134">
        <v>49</v>
      </c>
      <c r="K63" s="134">
        <v>36</v>
      </c>
      <c r="L63" s="134">
        <v>16</v>
      </c>
      <c r="M63" s="134">
        <v>85</v>
      </c>
      <c r="N63" s="134">
        <v>6</v>
      </c>
      <c r="O63" s="134">
        <v>0</v>
      </c>
      <c r="P63" s="134">
        <v>2</v>
      </c>
      <c r="Q63" s="134">
        <v>4</v>
      </c>
      <c r="R63" s="134">
        <v>15</v>
      </c>
      <c r="S63" s="134">
        <v>39</v>
      </c>
      <c r="T63" s="134">
        <v>13</v>
      </c>
      <c r="U63" s="134">
        <v>12</v>
      </c>
      <c r="V63" s="134">
        <v>69</v>
      </c>
      <c r="W63" s="134">
        <v>9</v>
      </c>
      <c r="X63" s="134">
        <v>0</v>
      </c>
      <c r="Y63" s="134">
        <v>0</v>
      </c>
      <c r="Z63" s="134">
        <v>12</v>
      </c>
      <c r="AA63" s="134">
        <v>0</v>
      </c>
      <c r="AB63" s="134">
        <v>4</v>
      </c>
      <c r="AC63" s="134">
        <v>8</v>
      </c>
      <c r="AD63" s="134">
        <v>9</v>
      </c>
      <c r="AE63" s="134">
        <v>4</v>
      </c>
      <c r="AF63" s="134">
        <v>1</v>
      </c>
      <c r="AG63" s="134">
        <v>14</v>
      </c>
      <c r="AH63" s="134">
        <v>0</v>
      </c>
      <c r="AI63" s="134">
        <v>11</v>
      </c>
      <c r="AJ63" s="134">
        <v>13</v>
      </c>
      <c r="AK63" s="134">
        <v>7</v>
      </c>
      <c r="AL63" s="134">
        <v>40</v>
      </c>
      <c r="AM63" s="134">
        <v>26</v>
      </c>
      <c r="AN63" s="134">
        <v>10</v>
      </c>
      <c r="AO63" s="134">
        <v>85</v>
      </c>
      <c r="AP63" s="134">
        <v>20</v>
      </c>
      <c r="AQ63" s="134">
        <v>0</v>
      </c>
      <c r="AR63" s="134">
        <v>0</v>
      </c>
      <c r="AS63" s="134">
        <v>3</v>
      </c>
      <c r="AT63" s="134">
        <v>62</v>
      </c>
      <c r="AU63" s="134">
        <v>0</v>
      </c>
    </row>
    <row r="64" spans="1:47">
      <c r="A64" s="133" t="s">
        <v>1494</v>
      </c>
      <c r="B64" s="134">
        <v>25</v>
      </c>
      <c r="C64" s="134">
        <v>19</v>
      </c>
      <c r="D64" s="134">
        <v>12</v>
      </c>
      <c r="E64" s="134">
        <v>13</v>
      </c>
      <c r="F64" s="134">
        <v>2</v>
      </c>
      <c r="G64" s="134">
        <v>9</v>
      </c>
      <c r="H64" s="134">
        <v>6</v>
      </c>
      <c r="I64" s="134">
        <v>8</v>
      </c>
      <c r="J64" s="134">
        <v>15</v>
      </c>
      <c r="K64" s="134">
        <v>10</v>
      </c>
      <c r="L64" s="134">
        <v>7</v>
      </c>
      <c r="M64" s="134">
        <v>25</v>
      </c>
      <c r="N64" s="134">
        <v>3</v>
      </c>
      <c r="O64" s="134">
        <v>0</v>
      </c>
      <c r="P64" s="134">
        <v>4</v>
      </c>
      <c r="Q64" s="134">
        <v>3</v>
      </c>
      <c r="R64" s="134">
        <v>3</v>
      </c>
      <c r="S64" s="134">
        <v>9</v>
      </c>
      <c r="T64" s="134">
        <v>3</v>
      </c>
      <c r="U64" s="134">
        <v>3</v>
      </c>
      <c r="V64" s="134">
        <v>15</v>
      </c>
      <c r="W64" s="134">
        <v>5</v>
      </c>
      <c r="X64" s="134">
        <v>0</v>
      </c>
      <c r="Y64" s="134">
        <v>0</v>
      </c>
      <c r="Z64" s="134">
        <v>3</v>
      </c>
      <c r="AA64" s="134">
        <v>0</v>
      </c>
      <c r="AB64" s="134">
        <v>1</v>
      </c>
      <c r="AC64" s="134">
        <v>2</v>
      </c>
      <c r="AD64" s="134">
        <v>1</v>
      </c>
      <c r="AE64" s="134">
        <v>0</v>
      </c>
      <c r="AF64" s="134">
        <v>0</v>
      </c>
      <c r="AG64" s="134">
        <v>10</v>
      </c>
      <c r="AH64" s="134">
        <v>1</v>
      </c>
      <c r="AI64" s="134">
        <v>0</v>
      </c>
      <c r="AJ64" s="134">
        <v>2</v>
      </c>
      <c r="AK64" s="134">
        <v>3</v>
      </c>
      <c r="AL64" s="134">
        <v>14</v>
      </c>
      <c r="AM64" s="134">
        <v>5</v>
      </c>
      <c r="AN64" s="134">
        <v>2</v>
      </c>
      <c r="AO64" s="134">
        <v>25</v>
      </c>
      <c r="AP64" s="134">
        <v>0</v>
      </c>
      <c r="AQ64" s="134">
        <v>0</v>
      </c>
      <c r="AR64" s="134">
        <v>0</v>
      </c>
      <c r="AS64" s="134">
        <v>5</v>
      </c>
      <c r="AT64" s="134">
        <v>20</v>
      </c>
      <c r="AU64" s="134">
        <v>0</v>
      </c>
    </row>
    <row r="65" spans="1:47">
      <c r="A65" s="133" t="s">
        <v>1495</v>
      </c>
      <c r="B65" s="134">
        <v>698</v>
      </c>
      <c r="C65" s="134">
        <v>570</v>
      </c>
      <c r="D65" s="134">
        <v>381</v>
      </c>
      <c r="E65" s="134">
        <v>317</v>
      </c>
      <c r="F65" s="134">
        <v>159</v>
      </c>
      <c r="G65" s="134">
        <v>376</v>
      </c>
      <c r="H65" s="134">
        <v>78</v>
      </c>
      <c r="I65" s="134">
        <v>85</v>
      </c>
      <c r="J65" s="134">
        <v>478</v>
      </c>
      <c r="K65" s="134">
        <v>220</v>
      </c>
      <c r="L65" s="134">
        <v>100</v>
      </c>
      <c r="M65" s="134">
        <v>698</v>
      </c>
      <c r="N65" s="134">
        <v>67</v>
      </c>
      <c r="O65" s="134">
        <v>291</v>
      </c>
      <c r="P65" s="134">
        <v>56</v>
      </c>
      <c r="Q65" s="134">
        <v>42</v>
      </c>
      <c r="R65" s="134">
        <v>125</v>
      </c>
      <c r="S65" s="134">
        <v>312</v>
      </c>
      <c r="T65" s="134">
        <v>53</v>
      </c>
      <c r="U65" s="134">
        <v>110</v>
      </c>
      <c r="V65" s="134">
        <v>515</v>
      </c>
      <c r="W65" s="134">
        <v>46</v>
      </c>
      <c r="X65" s="134">
        <v>5</v>
      </c>
      <c r="Y65" s="134">
        <v>3</v>
      </c>
      <c r="Z65" s="134">
        <v>110</v>
      </c>
      <c r="AA65" s="134">
        <v>10</v>
      </c>
      <c r="AB65" s="134">
        <v>58</v>
      </c>
      <c r="AC65" s="134">
        <v>43</v>
      </c>
      <c r="AD65" s="134">
        <v>42</v>
      </c>
      <c r="AE65" s="134">
        <v>30</v>
      </c>
      <c r="AF65" s="134">
        <v>18</v>
      </c>
      <c r="AG65" s="134">
        <v>179</v>
      </c>
      <c r="AH65" s="134">
        <v>0</v>
      </c>
      <c r="AI65" s="134">
        <v>70</v>
      </c>
      <c r="AJ65" s="134">
        <v>79</v>
      </c>
      <c r="AK65" s="134">
        <v>27</v>
      </c>
      <c r="AL65" s="134">
        <v>404</v>
      </c>
      <c r="AM65" s="134">
        <v>150</v>
      </c>
      <c r="AN65" s="134">
        <v>92</v>
      </c>
      <c r="AO65" s="134">
        <v>698</v>
      </c>
      <c r="AP65" s="134">
        <v>109</v>
      </c>
      <c r="AQ65" s="134">
        <v>0</v>
      </c>
      <c r="AR65" s="134">
        <v>0</v>
      </c>
      <c r="AS65" s="134">
        <v>25</v>
      </c>
      <c r="AT65" s="134">
        <v>564</v>
      </c>
      <c r="AU65" s="134">
        <v>0</v>
      </c>
    </row>
    <row r="66" spans="1:47">
      <c r="A66" s="133" t="s">
        <v>1496</v>
      </c>
      <c r="B66" s="134">
        <v>38</v>
      </c>
      <c r="C66" s="134">
        <v>32</v>
      </c>
      <c r="D66" s="134">
        <v>22</v>
      </c>
      <c r="E66" s="134">
        <v>16</v>
      </c>
      <c r="F66" s="134">
        <v>10</v>
      </c>
      <c r="G66" s="134">
        <v>18</v>
      </c>
      <c r="H66" s="134">
        <v>7</v>
      </c>
      <c r="I66" s="134">
        <v>3</v>
      </c>
      <c r="J66" s="134">
        <v>31</v>
      </c>
      <c r="K66" s="134">
        <v>7</v>
      </c>
      <c r="L66" s="134">
        <v>5</v>
      </c>
      <c r="M66" s="134">
        <v>38</v>
      </c>
      <c r="N66" s="134">
        <v>2</v>
      </c>
      <c r="O66" s="134">
        <v>0</v>
      </c>
      <c r="P66" s="134">
        <v>2</v>
      </c>
      <c r="Q66" s="134">
        <v>9</v>
      </c>
      <c r="R66" s="134">
        <v>5</v>
      </c>
      <c r="S66" s="134">
        <v>15</v>
      </c>
      <c r="T66" s="134">
        <v>4</v>
      </c>
      <c r="U66" s="134">
        <v>3</v>
      </c>
      <c r="V66" s="134">
        <v>24</v>
      </c>
      <c r="W66" s="134">
        <v>3</v>
      </c>
      <c r="X66" s="134">
        <v>0</v>
      </c>
      <c r="Y66" s="134">
        <v>1</v>
      </c>
      <c r="Z66" s="134">
        <v>5</v>
      </c>
      <c r="AA66" s="134">
        <v>0</v>
      </c>
      <c r="AB66" s="134">
        <v>3</v>
      </c>
      <c r="AC66" s="134">
        <v>3</v>
      </c>
      <c r="AD66" s="134">
        <v>2</v>
      </c>
      <c r="AE66" s="134">
        <v>6</v>
      </c>
      <c r="AF66" s="134">
        <v>0</v>
      </c>
      <c r="AG66" s="134">
        <v>9</v>
      </c>
      <c r="AH66" s="134">
        <v>0</v>
      </c>
      <c r="AI66" s="134">
        <v>1</v>
      </c>
      <c r="AJ66" s="134">
        <v>5</v>
      </c>
      <c r="AK66" s="134">
        <v>3</v>
      </c>
      <c r="AL66" s="134">
        <v>19</v>
      </c>
      <c r="AM66" s="134">
        <v>12</v>
      </c>
      <c r="AN66" s="134">
        <v>3</v>
      </c>
      <c r="AO66" s="134">
        <v>38</v>
      </c>
      <c r="AP66" s="134">
        <v>7</v>
      </c>
      <c r="AQ66" s="134">
        <v>0</v>
      </c>
      <c r="AR66" s="134">
        <v>0</v>
      </c>
      <c r="AS66" s="134">
        <v>3</v>
      </c>
      <c r="AT66" s="134">
        <v>28</v>
      </c>
      <c r="AU66" s="134">
        <v>0</v>
      </c>
    </row>
    <row r="67" spans="1:47">
      <c r="A67" s="133" t="s">
        <v>1497</v>
      </c>
      <c r="B67" s="134">
        <v>296</v>
      </c>
      <c r="C67" s="134">
        <v>220</v>
      </c>
      <c r="D67" s="134">
        <v>154</v>
      </c>
      <c r="E67" s="134">
        <v>142</v>
      </c>
      <c r="F67" s="134">
        <v>51</v>
      </c>
      <c r="G67" s="134">
        <v>174</v>
      </c>
      <c r="H67" s="134">
        <v>35</v>
      </c>
      <c r="I67" s="134">
        <v>36</v>
      </c>
      <c r="J67" s="134">
        <v>185</v>
      </c>
      <c r="K67" s="134">
        <v>111</v>
      </c>
      <c r="L67" s="134">
        <v>61</v>
      </c>
      <c r="M67" s="134">
        <v>296</v>
      </c>
      <c r="N67" s="134">
        <v>24</v>
      </c>
      <c r="O67" s="134">
        <v>0</v>
      </c>
      <c r="P67" s="134">
        <v>24</v>
      </c>
      <c r="Q67" s="134">
        <v>21</v>
      </c>
      <c r="R67" s="134">
        <v>56</v>
      </c>
      <c r="S67" s="134">
        <v>139</v>
      </c>
      <c r="T67" s="134">
        <v>22</v>
      </c>
      <c r="U67" s="134">
        <v>34</v>
      </c>
      <c r="V67" s="134">
        <v>213</v>
      </c>
      <c r="W67" s="134">
        <v>16</v>
      </c>
      <c r="X67" s="134">
        <v>3</v>
      </c>
      <c r="Y67" s="134">
        <v>0</v>
      </c>
      <c r="Z67" s="134">
        <v>41</v>
      </c>
      <c r="AA67" s="134">
        <v>7</v>
      </c>
      <c r="AB67" s="134">
        <v>24</v>
      </c>
      <c r="AC67" s="134">
        <v>26</v>
      </c>
      <c r="AD67" s="134">
        <v>38</v>
      </c>
      <c r="AE67" s="134">
        <v>14</v>
      </c>
      <c r="AF67" s="134">
        <v>5</v>
      </c>
      <c r="AG67" s="134">
        <v>71</v>
      </c>
      <c r="AH67" s="134">
        <v>1</v>
      </c>
      <c r="AI67" s="134">
        <v>23</v>
      </c>
      <c r="AJ67" s="134">
        <v>26</v>
      </c>
      <c r="AK67" s="134">
        <v>26</v>
      </c>
      <c r="AL67" s="134">
        <v>108</v>
      </c>
      <c r="AM67" s="134">
        <v>112</v>
      </c>
      <c r="AN67" s="134">
        <v>42</v>
      </c>
      <c r="AO67" s="134">
        <v>296</v>
      </c>
      <c r="AP67" s="134">
        <v>52</v>
      </c>
      <c r="AQ67" s="134">
        <v>0</v>
      </c>
      <c r="AR67" s="134">
        <v>0</v>
      </c>
      <c r="AS67" s="134">
        <v>12</v>
      </c>
      <c r="AT67" s="134">
        <v>232</v>
      </c>
      <c r="AU67" s="134">
        <v>0</v>
      </c>
    </row>
    <row r="68" spans="1:47">
      <c r="A68" s="133" t="s">
        <v>1498</v>
      </c>
      <c r="B68" s="134">
        <v>30</v>
      </c>
      <c r="C68" s="134">
        <v>23</v>
      </c>
      <c r="D68" s="134">
        <v>8</v>
      </c>
      <c r="E68" s="134">
        <v>22</v>
      </c>
      <c r="F68" s="134">
        <v>6</v>
      </c>
      <c r="G68" s="134">
        <v>18</v>
      </c>
      <c r="H68" s="134">
        <v>3</v>
      </c>
      <c r="I68" s="134">
        <v>3</v>
      </c>
      <c r="J68" s="134">
        <v>21</v>
      </c>
      <c r="K68" s="134">
        <v>9</v>
      </c>
      <c r="L68" s="134">
        <v>8</v>
      </c>
      <c r="M68" s="134">
        <v>30</v>
      </c>
      <c r="N68" s="134">
        <v>4</v>
      </c>
      <c r="O68" s="134">
        <v>0</v>
      </c>
      <c r="P68" s="134">
        <v>0</v>
      </c>
      <c r="Q68" s="134">
        <v>2</v>
      </c>
      <c r="R68" s="134">
        <v>6</v>
      </c>
      <c r="S68" s="134">
        <v>14</v>
      </c>
      <c r="T68" s="134">
        <v>2</v>
      </c>
      <c r="U68" s="134">
        <v>6</v>
      </c>
      <c r="V68" s="134">
        <v>23</v>
      </c>
      <c r="W68" s="134">
        <v>4</v>
      </c>
      <c r="X68" s="134">
        <v>1</v>
      </c>
      <c r="Y68" s="134">
        <v>0</v>
      </c>
      <c r="Z68" s="134">
        <v>8</v>
      </c>
      <c r="AA68" s="134">
        <v>0</v>
      </c>
      <c r="AB68" s="134">
        <v>2</v>
      </c>
      <c r="AC68" s="134">
        <v>2</v>
      </c>
      <c r="AD68" s="134">
        <v>1</v>
      </c>
      <c r="AE68" s="134">
        <v>1</v>
      </c>
      <c r="AF68" s="134">
        <v>0</v>
      </c>
      <c r="AG68" s="134">
        <v>7</v>
      </c>
      <c r="AH68" s="134">
        <v>0</v>
      </c>
      <c r="AI68" s="134">
        <v>3</v>
      </c>
      <c r="AJ68" s="134">
        <v>1</v>
      </c>
      <c r="AK68" s="134">
        <v>0</v>
      </c>
      <c r="AL68" s="134">
        <v>5</v>
      </c>
      <c r="AM68" s="134">
        <v>16</v>
      </c>
      <c r="AN68" s="134">
        <v>8</v>
      </c>
      <c r="AO68" s="134">
        <v>30</v>
      </c>
      <c r="AP68" s="134">
        <v>7</v>
      </c>
      <c r="AQ68" s="134">
        <v>0</v>
      </c>
      <c r="AR68" s="134">
        <v>0</v>
      </c>
      <c r="AS68" s="134">
        <v>0</v>
      </c>
      <c r="AT68" s="134">
        <v>23</v>
      </c>
      <c r="AU68" s="134">
        <v>0</v>
      </c>
    </row>
    <row r="69" spans="1:47">
      <c r="A69" s="133" t="s">
        <v>1499</v>
      </c>
      <c r="B69" s="134">
        <v>145</v>
      </c>
      <c r="C69" s="134">
        <v>109</v>
      </c>
      <c r="D69" s="134">
        <v>69</v>
      </c>
      <c r="E69" s="134">
        <v>76</v>
      </c>
      <c r="F69" s="134">
        <v>40</v>
      </c>
      <c r="G69" s="134">
        <v>85</v>
      </c>
      <c r="H69" s="134">
        <v>11</v>
      </c>
      <c r="I69" s="134">
        <v>9</v>
      </c>
      <c r="J69" s="134">
        <v>108</v>
      </c>
      <c r="K69" s="134">
        <v>37</v>
      </c>
      <c r="L69" s="134">
        <v>19</v>
      </c>
      <c r="M69" s="134">
        <v>145</v>
      </c>
      <c r="N69" s="134">
        <v>9</v>
      </c>
      <c r="O69" s="134">
        <v>0</v>
      </c>
      <c r="P69" s="134">
        <v>15</v>
      </c>
      <c r="Q69" s="134">
        <v>5</v>
      </c>
      <c r="R69" s="134">
        <v>31</v>
      </c>
      <c r="S69" s="134">
        <v>63</v>
      </c>
      <c r="T69" s="134">
        <v>15</v>
      </c>
      <c r="U69" s="134">
        <v>16</v>
      </c>
      <c r="V69" s="134">
        <v>108</v>
      </c>
      <c r="W69" s="134">
        <v>15</v>
      </c>
      <c r="X69" s="134">
        <v>1</v>
      </c>
      <c r="Y69" s="134">
        <v>1</v>
      </c>
      <c r="Z69" s="134">
        <v>20</v>
      </c>
      <c r="AA69" s="134">
        <v>2</v>
      </c>
      <c r="AB69" s="134">
        <v>11</v>
      </c>
      <c r="AC69" s="134">
        <v>13</v>
      </c>
      <c r="AD69" s="134">
        <v>8</v>
      </c>
      <c r="AE69" s="134">
        <v>7</v>
      </c>
      <c r="AF69" s="134">
        <v>3</v>
      </c>
      <c r="AG69" s="134">
        <v>37</v>
      </c>
      <c r="AH69" s="134">
        <v>1</v>
      </c>
      <c r="AI69" s="134">
        <v>12</v>
      </c>
      <c r="AJ69" s="134">
        <v>13</v>
      </c>
      <c r="AK69" s="134">
        <v>9</v>
      </c>
      <c r="AL69" s="134">
        <v>30</v>
      </c>
      <c r="AM69" s="134">
        <v>85</v>
      </c>
      <c r="AN69" s="134">
        <v>18</v>
      </c>
      <c r="AO69" s="134">
        <v>145</v>
      </c>
      <c r="AP69" s="134">
        <v>39</v>
      </c>
      <c r="AQ69" s="134">
        <v>0</v>
      </c>
      <c r="AR69" s="134">
        <v>0</v>
      </c>
      <c r="AS69" s="134">
        <v>4</v>
      </c>
      <c r="AT69" s="134">
        <v>102</v>
      </c>
      <c r="AU69" s="134">
        <v>0</v>
      </c>
    </row>
    <row r="70" spans="1:47">
      <c r="A70" s="133" t="s">
        <v>1500</v>
      </c>
      <c r="B70" s="134">
        <v>191</v>
      </c>
      <c r="C70" s="134">
        <v>151</v>
      </c>
      <c r="D70" s="134">
        <v>98</v>
      </c>
      <c r="E70" s="134">
        <v>93</v>
      </c>
      <c r="F70" s="134">
        <v>56</v>
      </c>
      <c r="G70" s="134">
        <v>100</v>
      </c>
      <c r="H70" s="134">
        <v>23</v>
      </c>
      <c r="I70" s="134">
        <v>12</v>
      </c>
      <c r="J70" s="134">
        <v>142</v>
      </c>
      <c r="K70" s="134">
        <v>49</v>
      </c>
      <c r="L70" s="134">
        <v>26</v>
      </c>
      <c r="M70" s="134">
        <v>191</v>
      </c>
      <c r="N70" s="134">
        <v>9</v>
      </c>
      <c r="O70" s="134">
        <v>24</v>
      </c>
      <c r="P70" s="134">
        <v>7</v>
      </c>
      <c r="Q70" s="134">
        <v>12</v>
      </c>
      <c r="R70" s="134">
        <v>33</v>
      </c>
      <c r="S70" s="134">
        <v>95</v>
      </c>
      <c r="T70" s="134">
        <v>12</v>
      </c>
      <c r="U70" s="134">
        <v>32</v>
      </c>
      <c r="V70" s="134">
        <v>147</v>
      </c>
      <c r="W70" s="134">
        <v>13</v>
      </c>
      <c r="X70" s="134">
        <v>1</v>
      </c>
      <c r="Y70" s="134">
        <v>1</v>
      </c>
      <c r="Z70" s="134">
        <v>36</v>
      </c>
      <c r="AA70" s="134">
        <v>1</v>
      </c>
      <c r="AB70" s="134">
        <v>21</v>
      </c>
      <c r="AC70" s="134">
        <v>10</v>
      </c>
      <c r="AD70" s="134">
        <v>18</v>
      </c>
      <c r="AE70" s="134">
        <v>10</v>
      </c>
      <c r="AF70" s="134">
        <v>4</v>
      </c>
      <c r="AG70" s="134">
        <v>38</v>
      </c>
      <c r="AH70" s="134">
        <v>0</v>
      </c>
      <c r="AI70" s="134">
        <v>12</v>
      </c>
      <c r="AJ70" s="134">
        <v>26</v>
      </c>
      <c r="AK70" s="134">
        <v>3</v>
      </c>
      <c r="AL70" s="134">
        <v>37</v>
      </c>
      <c r="AM70" s="134">
        <v>127</v>
      </c>
      <c r="AN70" s="134">
        <v>21</v>
      </c>
      <c r="AO70" s="134">
        <v>191</v>
      </c>
      <c r="AP70" s="134">
        <v>33</v>
      </c>
      <c r="AQ70" s="134">
        <v>0</v>
      </c>
      <c r="AR70" s="134">
        <v>0</v>
      </c>
      <c r="AS70" s="134">
        <v>5</v>
      </c>
      <c r="AT70" s="134">
        <v>153</v>
      </c>
      <c r="AU70" s="134">
        <v>0</v>
      </c>
    </row>
    <row r="71" spans="1:47">
      <c r="A71" s="133" t="s">
        <v>1501</v>
      </c>
      <c r="B71" s="134">
        <v>143</v>
      </c>
      <c r="C71" s="134">
        <v>105</v>
      </c>
      <c r="D71" s="134">
        <v>69</v>
      </c>
      <c r="E71" s="134">
        <v>74</v>
      </c>
      <c r="F71" s="134">
        <v>25</v>
      </c>
      <c r="G71" s="134">
        <v>84</v>
      </c>
      <c r="H71" s="134">
        <v>15</v>
      </c>
      <c r="I71" s="134">
        <v>19</v>
      </c>
      <c r="J71" s="134">
        <v>92</v>
      </c>
      <c r="K71" s="134">
        <v>51</v>
      </c>
      <c r="L71" s="134">
        <v>32</v>
      </c>
      <c r="M71" s="134">
        <v>143</v>
      </c>
      <c r="N71" s="134">
        <v>5</v>
      </c>
      <c r="O71" s="134">
        <v>0</v>
      </c>
      <c r="P71" s="134">
        <v>7</v>
      </c>
      <c r="Q71" s="134">
        <v>10</v>
      </c>
      <c r="R71" s="134">
        <v>32</v>
      </c>
      <c r="S71" s="134">
        <v>58</v>
      </c>
      <c r="T71" s="134">
        <v>11</v>
      </c>
      <c r="U71" s="134">
        <v>25</v>
      </c>
      <c r="V71" s="134">
        <v>106</v>
      </c>
      <c r="W71" s="134">
        <v>17</v>
      </c>
      <c r="X71" s="134">
        <v>3</v>
      </c>
      <c r="Y71" s="134">
        <v>2</v>
      </c>
      <c r="Z71" s="134">
        <v>14</v>
      </c>
      <c r="AA71" s="134">
        <v>3</v>
      </c>
      <c r="AB71" s="134">
        <v>8</v>
      </c>
      <c r="AC71" s="134">
        <v>5</v>
      </c>
      <c r="AD71" s="134">
        <v>7</v>
      </c>
      <c r="AE71" s="134">
        <v>6</v>
      </c>
      <c r="AF71" s="134">
        <v>3</v>
      </c>
      <c r="AG71" s="134">
        <v>41</v>
      </c>
      <c r="AH71" s="134">
        <v>0</v>
      </c>
      <c r="AI71" s="134">
        <v>18</v>
      </c>
      <c r="AJ71" s="134">
        <v>16</v>
      </c>
      <c r="AK71" s="134">
        <v>6</v>
      </c>
      <c r="AL71" s="134">
        <v>82</v>
      </c>
      <c r="AM71" s="134">
        <v>46</v>
      </c>
      <c r="AN71" s="134">
        <v>6</v>
      </c>
      <c r="AO71" s="134">
        <v>143</v>
      </c>
      <c r="AP71" s="134">
        <v>29</v>
      </c>
      <c r="AQ71" s="134">
        <v>0</v>
      </c>
      <c r="AR71" s="134">
        <v>0</v>
      </c>
      <c r="AS71" s="134">
        <v>7</v>
      </c>
      <c r="AT71" s="134">
        <v>107</v>
      </c>
      <c r="AU71" s="134">
        <v>0</v>
      </c>
    </row>
    <row r="72" spans="1:47">
      <c r="A72" s="133" t="s">
        <v>1502</v>
      </c>
      <c r="B72" s="134">
        <v>817</v>
      </c>
      <c r="C72" s="134">
        <v>664</v>
      </c>
      <c r="D72" s="134">
        <v>439</v>
      </c>
      <c r="E72" s="134">
        <v>378</v>
      </c>
      <c r="F72" s="134">
        <v>183</v>
      </c>
      <c r="G72" s="134">
        <v>421</v>
      </c>
      <c r="H72" s="134">
        <v>97</v>
      </c>
      <c r="I72" s="134">
        <v>116</v>
      </c>
      <c r="J72" s="134">
        <v>483</v>
      </c>
      <c r="K72" s="134">
        <v>334</v>
      </c>
      <c r="L72" s="134">
        <v>191</v>
      </c>
      <c r="M72" s="134">
        <v>817</v>
      </c>
      <c r="N72" s="134">
        <v>36</v>
      </c>
      <c r="O72" s="134">
        <v>223</v>
      </c>
      <c r="P72" s="134">
        <v>42</v>
      </c>
      <c r="Q72" s="134">
        <v>55</v>
      </c>
      <c r="R72" s="134">
        <v>143</v>
      </c>
      <c r="S72" s="134">
        <v>378</v>
      </c>
      <c r="T72" s="134">
        <v>76</v>
      </c>
      <c r="U72" s="134">
        <v>123</v>
      </c>
      <c r="V72" s="134">
        <v>620</v>
      </c>
      <c r="W72" s="134">
        <v>58</v>
      </c>
      <c r="X72" s="134">
        <v>5</v>
      </c>
      <c r="Y72" s="134">
        <v>5</v>
      </c>
      <c r="Z72" s="134">
        <v>147</v>
      </c>
      <c r="AA72" s="134">
        <v>15</v>
      </c>
      <c r="AB72" s="134">
        <v>59</v>
      </c>
      <c r="AC72" s="134">
        <v>58</v>
      </c>
      <c r="AD72" s="134">
        <v>50</v>
      </c>
      <c r="AE72" s="134">
        <v>35</v>
      </c>
      <c r="AF72" s="134">
        <v>9</v>
      </c>
      <c r="AG72" s="134">
        <v>211</v>
      </c>
      <c r="AH72" s="134">
        <v>6</v>
      </c>
      <c r="AI72" s="134">
        <v>71</v>
      </c>
      <c r="AJ72" s="134">
        <v>84</v>
      </c>
      <c r="AK72" s="134">
        <v>31</v>
      </c>
      <c r="AL72" s="134">
        <v>380</v>
      </c>
      <c r="AM72" s="134">
        <v>336</v>
      </c>
      <c r="AN72" s="134">
        <v>59</v>
      </c>
      <c r="AO72" s="134">
        <v>817</v>
      </c>
      <c r="AP72" s="134">
        <v>123</v>
      </c>
      <c r="AQ72" s="134">
        <v>0</v>
      </c>
      <c r="AR72" s="134">
        <v>0</v>
      </c>
      <c r="AS72" s="134">
        <v>30</v>
      </c>
      <c r="AT72" s="134">
        <v>664</v>
      </c>
      <c r="AU72" s="134">
        <v>0</v>
      </c>
    </row>
    <row r="73" spans="1:47">
      <c r="A73" s="133" t="s">
        <v>1691</v>
      </c>
      <c r="B73" s="134">
        <v>726</v>
      </c>
      <c r="C73" s="134">
        <v>569</v>
      </c>
      <c r="D73" s="134">
        <v>350</v>
      </c>
      <c r="E73" s="134">
        <v>376</v>
      </c>
      <c r="F73" s="134">
        <v>176</v>
      </c>
      <c r="G73" s="134">
        <v>419</v>
      </c>
      <c r="H73" s="134">
        <v>62</v>
      </c>
      <c r="I73" s="134">
        <v>69</v>
      </c>
      <c r="J73" s="134">
        <v>453</v>
      </c>
      <c r="K73" s="134">
        <v>273</v>
      </c>
      <c r="L73" s="134">
        <v>157</v>
      </c>
      <c r="M73" s="134">
        <v>726</v>
      </c>
      <c r="N73" s="134">
        <v>34</v>
      </c>
      <c r="O73" s="134">
        <v>230</v>
      </c>
      <c r="P73" s="134">
        <v>51</v>
      </c>
      <c r="Q73" s="134">
        <v>54</v>
      </c>
      <c r="R73" s="134">
        <v>138</v>
      </c>
      <c r="S73" s="134">
        <v>281</v>
      </c>
      <c r="T73" s="134">
        <v>63</v>
      </c>
      <c r="U73" s="134">
        <v>139</v>
      </c>
      <c r="V73" s="134">
        <v>537</v>
      </c>
      <c r="W73" s="134">
        <v>30</v>
      </c>
      <c r="X73" s="134">
        <v>7</v>
      </c>
      <c r="Y73" s="134">
        <v>6</v>
      </c>
      <c r="Z73" s="134">
        <v>97</v>
      </c>
      <c r="AA73" s="134">
        <v>9</v>
      </c>
      <c r="AB73" s="134">
        <v>63</v>
      </c>
      <c r="AC73" s="134">
        <v>59</v>
      </c>
      <c r="AD73" s="134">
        <v>79</v>
      </c>
      <c r="AE73" s="134">
        <v>25</v>
      </c>
      <c r="AF73" s="134">
        <v>8</v>
      </c>
      <c r="AG73" s="134">
        <v>154</v>
      </c>
      <c r="AH73" s="134">
        <v>6</v>
      </c>
      <c r="AI73" s="134">
        <v>74</v>
      </c>
      <c r="AJ73" s="134">
        <v>106</v>
      </c>
      <c r="AK73" s="134">
        <v>26</v>
      </c>
      <c r="AL73" s="134">
        <v>366</v>
      </c>
      <c r="AM73" s="134">
        <v>270</v>
      </c>
      <c r="AN73" s="134">
        <v>45</v>
      </c>
      <c r="AO73" s="134">
        <v>726</v>
      </c>
      <c r="AP73" s="134">
        <v>119</v>
      </c>
      <c r="AQ73" s="134">
        <v>1</v>
      </c>
      <c r="AR73" s="134">
        <v>0</v>
      </c>
      <c r="AS73" s="134">
        <v>31</v>
      </c>
      <c r="AT73" s="134">
        <v>575</v>
      </c>
      <c r="AU73" s="134">
        <v>0</v>
      </c>
    </row>
    <row r="74" spans="1:47">
      <c r="A74" s="133" t="s">
        <v>1692</v>
      </c>
      <c r="B74" s="134">
        <v>33746</v>
      </c>
      <c r="C74" s="134">
        <v>26965</v>
      </c>
      <c r="D74" s="134">
        <v>17197</v>
      </c>
      <c r="E74" s="134">
        <v>16549</v>
      </c>
      <c r="F74" s="134">
        <v>7078</v>
      </c>
      <c r="G74" s="134">
        <v>18882</v>
      </c>
      <c r="H74" s="134">
        <v>3913</v>
      </c>
      <c r="I74" s="134">
        <v>3873</v>
      </c>
      <c r="J74" s="134">
        <v>20855</v>
      </c>
      <c r="K74" s="134">
        <v>12891</v>
      </c>
      <c r="L74" s="134">
        <v>7073</v>
      </c>
      <c r="M74" s="134">
        <v>33746</v>
      </c>
      <c r="N74" s="134">
        <v>2143</v>
      </c>
      <c r="O74" s="134">
        <v>6856</v>
      </c>
      <c r="P74" s="134">
        <v>3125</v>
      </c>
      <c r="Q74" s="134">
        <v>2573</v>
      </c>
      <c r="R74" s="134">
        <v>6358</v>
      </c>
      <c r="S74" s="134">
        <v>13486</v>
      </c>
      <c r="T74" s="134">
        <v>2531</v>
      </c>
      <c r="U74" s="134">
        <v>5666</v>
      </c>
      <c r="V74" s="134">
        <v>23851</v>
      </c>
      <c r="W74" s="134">
        <v>2062</v>
      </c>
      <c r="X74" s="134">
        <v>324</v>
      </c>
      <c r="Y74" s="134">
        <v>185</v>
      </c>
      <c r="Z74" s="134">
        <v>5344</v>
      </c>
      <c r="AA74" s="134">
        <v>628</v>
      </c>
      <c r="AB74" s="134">
        <v>2438</v>
      </c>
      <c r="AC74" s="134">
        <v>2765</v>
      </c>
      <c r="AD74" s="134">
        <v>2374</v>
      </c>
      <c r="AE74" s="134">
        <v>1547</v>
      </c>
      <c r="AF74" s="134">
        <v>662</v>
      </c>
      <c r="AG74" s="134">
        <v>8065</v>
      </c>
      <c r="AH74" s="134">
        <v>399</v>
      </c>
      <c r="AI74" s="134">
        <v>2990</v>
      </c>
      <c r="AJ74" s="134">
        <v>3820</v>
      </c>
      <c r="AK74" s="134">
        <v>1870</v>
      </c>
      <c r="AL74" s="134">
        <v>17421</v>
      </c>
      <c r="AM74" s="134">
        <v>11298</v>
      </c>
      <c r="AN74" s="134">
        <v>2435</v>
      </c>
      <c r="AO74" s="134">
        <v>33746</v>
      </c>
      <c r="AP74" s="134">
        <v>4936</v>
      </c>
      <c r="AQ74" s="134">
        <v>3</v>
      </c>
      <c r="AR74" s="134">
        <v>0</v>
      </c>
      <c r="AS74" s="134">
        <v>1216</v>
      </c>
      <c r="AT74" s="134">
        <v>27591</v>
      </c>
      <c r="AU74" s="134">
        <v>0</v>
      </c>
    </row>
    <row r="75" spans="1:47">
      <c r="A75" s="133"/>
      <c r="B75" s="134">
        <v>1867</v>
      </c>
      <c r="C75" s="134">
        <v>1499</v>
      </c>
      <c r="D75" s="134">
        <v>939</v>
      </c>
      <c r="E75" s="134">
        <v>928</v>
      </c>
      <c r="F75" s="134">
        <v>334</v>
      </c>
      <c r="G75" s="134">
        <v>1051</v>
      </c>
      <c r="H75" s="134">
        <v>229</v>
      </c>
      <c r="I75" s="134">
        <v>253</v>
      </c>
      <c r="J75" s="134">
        <v>1038</v>
      </c>
      <c r="K75" s="134">
        <v>829</v>
      </c>
      <c r="L75" s="134">
        <v>502</v>
      </c>
      <c r="M75" s="134">
        <v>1867</v>
      </c>
      <c r="N75" s="134">
        <v>94</v>
      </c>
      <c r="O75" s="134">
        <v>0</v>
      </c>
      <c r="P75" s="134">
        <v>140</v>
      </c>
      <c r="Q75" s="134">
        <v>137</v>
      </c>
      <c r="R75" s="134">
        <v>354</v>
      </c>
      <c r="S75" s="134">
        <v>718</v>
      </c>
      <c r="T75" s="134">
        <v>140</v>
      </c>
      <c r="U75" s="134">
        <v>377</v>
      </c>
      <c r="V75" s="134">
        <v>1358</v>
      </c>
      <c r="W75" s="134">
        <v>75</v>
      </c>
      <c r="X75" s="134">
        <v>11</v>
      </c>
      <c r="Y75" s="134">
        <v>14</v>
      </c>
      <c r="Z75" s="134">
        <v>312</v>
      </c>
      <c r="AA75" s="134">
        <v>28</v>
      </c>
      <c r="AB75" s="134">
        <v>128</v>
      </c>
      <c r="AC75" s="134">
        <v>154</v>
      </c>
      <c r="AD75" s="134">
        <v>199</v>
      </c>
      <c r="AE75" s="134">
        <v>75</v>
      </c>
      <c r="AF75" s="134">
        <v>51</v>
      </c>
      <c r="AG75" s="134">
        <v>409</v>
      </c>
      <c r="AH75" s="134">
        <v>17</v>
      </c>
      <c r="AI75" s="134">
        <v>149</v>
      </c>
      <c r="AJ75" s="134">
        <v>233</v>
      </c>
      <c r="AK75" s="134">
        <v>120</v>
      </c>
      <c r="AL75" s="134">
        <v>849</v>
      </c>
      <c r="AM75" s="134">
        <v>732</v>
      </c>
      <c r="AN75" s="134">
        <v>124</v>
      </c>
      <c r="AO75" s="134">
        <v>1867</v>
      </c>
      <c r="AP75" s="134">
        <v>222</v>
      </c>
      <c r="AQ75" s="134">
        <v>0</v>
      </c>
      <c r="AR75" s="134">
        <v>0</v>
      </c>
      <c r="AS75" s="134">
        <v>47</v>
      </c>
      <c r="AT75" s="134">
        <v>1598</v>
      </c>
      <c r="AU75" s="134">
        <v>0</v>
      </c>
    </row>
    <row r="76" spans="1:47">
      <c r="A76" s="133" t="s">
        <v>1503</v>
      </c>
      <c r="B76" s="134">
        <v>6543</v>
      </c>
      <c r="C76" s="134">
        <v>5245</v>
      </c>
      <c r="D76" s="134">
        <v>3279</v>
      </c>
      <c r="E76" s="134">
        <v>3264</v>
      </c>
      <c r="F76" s="134">
        <v>1449</v>
      </c>
      <c r="G76" s="134">
        <v>3727</v>
      </c>
      <c r="H76" s="134">
        <v>728</v>
      </c>
      <c r="I76" s="134">
        <v>639</v>
      </c>
      <c r="J76" s="134">
        <v>4115</v>
      </c>
      <c r="K76" s="134">
        <v>2428</v>
      </c>
      <c r="L76" s="134">
        <v>1268</v>
      </c>
      <c r="M76" s="134">
        <v>6543</v>
      </c>
      <c r="N76" s="134">
        <v>304</v>
      </c>
      <c r="O76" s="134">
        <v>1377</v>
      </c>
      <c r="P76" s="134">
        <v>776</v>
      </c>
      <c r="Q76" s="134">
        <v>566</v>
      </c>
      <c r="R76" s="134">
        <v>1364</v>
      </c>
      <c r="S76" s="134">
        <v>2194</v>
      </c>
      <c r="T76" s="134">
        <v>482</v>
      </c>
      <c r="U76" s="134">
        <v>1161</v>
      </c>
      <c r="V76" s="134">
        <v>4337</v>
      </c>
      <c r="W76" s="134">
        <v>215</v>
      </c>
      <c r="X76" s="134">
        <v>70</v>
      </c>
      <c r="Y76" s="134">
        <v>51</v>
      </c>
      <c r="Z76" s="134">
        <v>1017</v>
      </c>
      <c r="AA76" s="134">
        <v>125</v>
      </c>
      <c r="AB76" s="134">
        <v>535</v>
      </c>
      <c r="AC76" s="134">
        <v>612</v>
      </c>
      <c r="AD76" s="134">
        <v>287</v>
      </c>
      <c r="AE76" s="134">
        <v>317</v>
      </c>
      <c r="AF76" s="134">
        <v>133</v>
      </c>
      <c r="AG76" s="134">
        <v>1650</v>
      </c>
      <c r="AH76" s="134">
        <v>85</v>
      </c>
      <c r="AI76" s="134">
        <v>679</v>
      </c>
      <c r="AJ76" s="134">
        <v>730</v>
      </c>
      <c r="AK76" s="134">
        <v>415</v>
      </c>
      <c r="AL76" s="134">
        <v>4127</v>
      </c>
      <c r="AM76" s="134">
        <v>1553</v>
      </c>
      <c r="AN76" s="134">
        <v>350</v>
      </c>
      <c r="AO76" s="134">
        <v>6543</v>
      </c>
      <c r="AP76" s="134">
        <v>844</v>
      </c>
      <c r="AQ76" s="134">
        <v>1</v>
      </c>
      <c r="AR76" s="134">
        <v>0</v>
      </c>
      <c r="AS76" s="134">
        <v>213</v>
      </c>
      <c r="AT76" s="134">
        <v>5485</v>
      </c>
      <c r="AU76" s="134">
        <v>0</v>
      </c>
    </row>
    <row r="77" spans="1:47">
      <c r="A77" s="133" t="s">
        <v>1504</v>
      </c>
      <c r="B77" s="134">
        <v>590</v>
      </c>
      <c r="C77" s="134">
        <v>462</v>
      </c>
      <c r="D77" s="134">
        <v>284</v>
      </c>
      <c r="E77" s="134">
        <v>306</v>
      </c>
      <c r="F77" s="134">
        <v>155</v>
      </c>
      <c r="G77" s="134">
        <v>338</v>
      </c>
      <c r="H77" s="134">
        <v>59</v>
      </c>
      <c r="I77" s="134">
        <v>38</v>
      </c>
      <c r="J77" s="134">
        <v>428</v>
      </c>
      <c r="K77" s="134">
        <v>162</v>
      </c>
      <c r="L77" s="134">
        <v>84</v>
      </c>
      <c r="M77" s="134">
        <v>590</v>
      </c>
      <c r="N77" s="134">
        <v>29</v>
      </c>
      <c r="O77" s="134">
        <v>24</v>
      </c>
      <c r="P77" s="134">
        <v>43</v>
      </c>
      <c r="Q77" s="134">
        <v>42</v>
      </c>
      <c r="R77" s="134">
        <v>118</v>
      </c>
      <c r="S77" s="134">
        <v>265</v>
      </c>
      <c r="T77" s="134">
        <v>49</v>
      </c>
      <c r="U77" s="134">
        <v>73</v>
      </c>
      <c r="V77" s="134">
        <v>425</v>
      </c>
      <c r="W77" s="134">
        <v>66</v>
      </c>
      <c r="X77" s="134">
        <v>3</v>
      </c>
      <c r="Y77" s="134">
        <v>6</v>
      </c>
      <c r="Z77" s="134">
        <v>92</v>
      </c>
      <c r="AA77" s="134">
        <v>9</v>
      </c>
      <c r="AB77" s="134">
        <v>44</v>
      </c>
      <c r="AC77" s="134">
        <v>31</v>
      </c>
      <c r="AD77" s="134">
        <v>56</v>
      </c>
      <c r="AE77" s="134">
        <v>32</v>
      </c>
      <c r="AF77" s="134">
        <v>12</v>
      </c>
      <c r="AG77" s="134">
        <v>124</v>
      </c>
      <c r="AH77" s="134">
        <v>5</v>
      </c>
      <c r="AI77" s="134">
        <v>50</v>
      </c>
      <c r="AJ77" s="134">
        <v>59</v>
      </c>
      <c r="AK77" s="134">
        <v>32</v>
      </c>
      <c r="AL77" s="134">
        <v>126</v>
      </c>
      <c r="AM77" s="134">
        <v>363</v>
      </c>
      <c r="AN77" s="134">
        <v>57</v>
      </c>
      <c r="AO77" s="134">
        <v>590</v>
      </c>
      <c r="AP77" s="134">
        <v>117</v>
      </c>
      <c r="AQ77" s="134">
        <v>0</v>
      </c>
      <c r="AR77" s="134">
        <v>0</v>
      </c>
      <c r="AS77" s="134">
        <v>24</v>
      </c>
      <c r="AT77" s="134">
        <v>449</v>
      </c>
      <c r="AU77" s="134">
        <v>0</v>
      </c>
    </row>
    <row r="78" spans="1:47">
      <c r="A78" s="133" t="s">
        <v>1505</v>
      </c>
      <c r="B78" s="134">
        <v>1305</v>
      </c>
      <c r="C78" s="134">
        <v>1038</v>
      </c>
      <c r="D78" s="134">
        <v>672</v>
      </c>
      <c r="E78" s="134">
        <v>633</v>
      </c>
      <c r="F78" s="134">
        <v>285</v>
      </c>
      <c r="G78" s="134">
        <v>679</v>
      </c>
      <c r="H78" s="134">
        <v>150</v>
      </c>
      <c r="I78" s="134">
        <v>191</v>
      </c>
      <c r="J78" s="134">
        <v>792</v>
      </c>
      <c r="K78" s="134">
        <v>513</v>
      </c>
      <c r="L78" s="134">
        <v>292</v>
      </c>
      <c r="M78" s="134">
        <v>1305</v>
      </c>
      <c r="N78" s="134">
        <v>54</v>
      </c>
      <c r="O78" s="134">
        <v>223</v>
      </c>
      <c r="P78" s="134">
        <v>74</v>
      </c>
      <c r="Q78" s="134">
        <v>90</v>
      </c>
      <c r="R78" s="134">
        <v>235</v>
      </c>
      <c r="S78" s="134">
        <v>593</v>
      </c>
      <c r="T78" s="134">
        <v>117</v>
      </c>
      <c r="U78" s="134">
        <v>196</v>
      </c>
      <c r="V78" s="134">
        <v>978</v>
      </c>
      <c r="W78" s="134">
        <v>121</v>
      </c>
      <c r="X78" s="134">
        <v>12</v>
      </c>
      <c r="Y78" s="134">
        <v>7</v>
      </c>
      <c r="Z78" s="134">
        <v>217</v>
      </c>
      <c r="AA78" s="134">
        <v>23</v>
      </c>
      <c r="AB78" s="134">
        <v>87</v>
      </c>
      <c r="AC78" s="134">
        <v>84</v>
      </c>
      <c r="AD78" s="134">
        <v>78</v>
      </c>
      <c r="AE78" s="134">
        <v>56</v>
      </c>
      <c r="AF78" s="134">
        <v>17</v>
      </c>
      <c r="AG78" s="134">
        <v>359</v>
      </c>
      <c r="AH78" s="134">
        <v>8</v>
      </c>
      <c r="AI78" s="134">
        <v>115</v>
      </c>
      <c r="AJ78" s="134">
        <v>117</v>
      </c>
      <c r="AK78" s="134">
        <v>61</v>
      </c>
      <c r="AL78" s="134">
        <v>666</v>
      </c>
      <c r="AM78" s="134">
        <v>475</v>
      </c>
      <c r="AN78" s="134">
        <v>86</v>
      </c>
      <c r="AO78" s="134">
        <v>1305</v>
      </c>
      <c r="AP78" s="134">
        <v>208</v>
      </c>
      <c r="AQ78" s="134">
        <v>0</v>
      </c>
      <c r="AR78" s="134">
        <v>0</v>
      </c>
      <c r="AS78" s="134">
        <v>54</v>
      </c>
      <c r="AT78" s="134">
        <v>1043</v>
      </c>
      <c r="AU78" s="134">
        <v>0</v>
      </c>
    </row>
    <row r="79" spans="1:47">
      <c r="A79" s="133" t="s">
        <v>1506</v>
      </c>
      <c r="B79" s="134">
        <v>258</v>
      </c>
      <c r="C79" s="134">
        <v>198</v>
      </c>
      <c r="D79" s="134">
        <v>118</v>
      </c>
      <c r="E79" s="134">
        <v>140</v>
      </c>
      <c r="F79" s="134">
        <v>49</v>
      </c>
      <c r="G79" s="134">
        <v>151</v>
      </c>
      <c r="H79" s="134">
        <v>29</v>
      </c>
      <c r="I79" s="134">
        <v>29</v>
      </c>
      <c r="J79" s="134">
        <v>174</v>
      </c>
      <c r="K79" s="134">
        <v>84</v>
      </c>
      <c r="L79" s="134">
        <v>44</v>
      </c>
      <c r="M79" s="134">
        <v>258</v>
      </c>
      <c r="N79" s="134">
        <v>24</v>
      </c>
      <c r="O79" s="134">
        <v>0</v>
      </c>
      <c r="P79" s="134">
        <v>17</v>
      </c>
      <c r="Q79" s="134">
        <v>17</v>
      </c>
      <c r="R79" s="134">
        <v>49</v>
      </c>
      <c r="S79" s="134">
        <v>127</v>
      </c>
      <c r="T79" s="134">
        <v>24</v>
      </c>
      <c r="U79" s="134">
        <v>24</v>
      </c>
      <c r="V79" s="134">
        <v>190</v>
      </c>
      <c r="W79" s="134">
        <v>19</v>
      </c>
      <c r="X79" s="134">
        <v>6</v>
      </c>
      <c r="Y79" s="134">
        <v>0</v>
      </c>
      <c r="Z79" s="134">
        <v>46</v>
      </c>
      <c r="AA79" s="134">
        <v>6</v>
      </c>
      <c r="AB79" s="134">
        <v>10</v>
      </c>
      <c r="AC79" s="134">
        <v>24</v>
      </c>
      <c r="AD79" s="134">
        <v>28</v>
      </c>
      <c r="AE79" s="134">
        <v>9</v>
      </c>
      <c r="AF79" s="134">
        <v>6</v>
      </c>
      <c r="AG79" s="134">
        <v>63</v>
      </c>
      <c r="AH79" s="134">
        <v>2</v>
      </c>
      <c r="AI79" s="134">
        <v>21</v>
      </c>
      <c r="AJ79" s="134">
        <v>17</v>
      </c>
      <c r="AK79" s="134">
        <v>14</v>
      </c>
      <c r="AL79" s="134">
        <v>82</v>
      </c>
      <c r="AM79" s="134">
        <v>126</v>
      </c>
      <c r="AN79" s="134">
        <v>26</v>
      </c>
      <c r="AO79" s="134">
        <v>258</v>
      </c>
      <c r="AP79" s="134">
        <v>45</v>
      </c>
      <c r="AQ79" s="134">
        <v>0</v>
      </c>
      <c r="AR79" s="134">
        <v>0</v>
      </c>
      <c r="AS79" s="134">
        <v>7</v>
      </c>
      <c r="AT79" s="134">
        <v>206</v>
      </c>
      <c r="AU79" s="134">
        <v>0</v>
      </c>
    </row>
    <row r="80" spans="1:47">
      <c r="A80" s="133" t="s">
        <v>1507</v>
      </c>
      <c r="B80" s="134">
        <v>423</v>
      </c>
      <c r="C80" s="134">
        <v>323</v>
      </c>
      <c r="D80" s="134">
        <v>202</v>
      </c>
      <c r="E80" s="134">
        <v>221</v>
      </c>
      <c r="F80" s="134">
        <v>100</v>
      </c>
      <c r="G80" s="134">
        <v>225</v>
      </c>
      <c r="H80" s="134">
        <v>47</v>
      </c>
      <c r="I80" s="134">
        <v>51</v>
      </c>
      <c r="J80" s="134">
        <v>289</v>
      </c>
      <c r="K80" s="134">
        <v>134</v>
      </c>
      <c r="L80" s="134">
        <v>66</v>
      </c>
      <c r="M80" s="134">
        <v>423</v>
      </c>
      <c r="N80" s="134">
        <v>13</v>
      </c>
      <c r="O80" s="134">
        <v>0</v>
      </c>
      <c r="P80" s="134">
        <v>28</v>
      </c>
      <c r="Q80" s="134">
        <v>34</v>
      </c>
      <c r="R80" s="134">
        <v>77</v>
      </c>
      <c r="S80" s="134">
        <v>189</v>
      </c>
      <c r="T80" s="134">
        <v>34</v>
      </c>
      <c r="U80" s="134">
        <v>61</v>
      </c>
      <c r="V80" s="134">
        <v>313</v>
      </c>
      <c r="W80" s="134">
        <v>44</v>
      </c>
      <c r="X80" s="134">
        <v>10</v>
      </c>
      <c r="Y80" s="134">
        <v>3</v>
      </c>
      <c r="Z80" s="134">
        <v>69</v>
      </c>
      <c r="AA80" s="134">
        <v>7</v>
      </c>
      <c r="AB80" s="134">
        <v>22</v>
      </c>
      <c r="AC80" s="134">
        <v>24</v>
      </c>
      <c r="AD80" s="134">
        <v>37</v>
      </c>
      <c r="AE80" s="134">
        <v>34</v>
      </c>
      <c r="AF80" s="134">
        <v>4</v>
      </c>
      <c r="AG80" s="134">
        <v>99</v>
      </c>
      <c r="AH80" s="134">
        <v>4</v>
      </c>
      <c r="AI80" s="134">
        <v>29</v>
      </c>
      <c r="AJ80" s="134">
        <v>37</v>
      </c>
      <c r="AK80" s="134">
        <v>12</v>
      </c>
      <c r="AL80" s="134">
        <v>194</v>
      </c>
      <c r="AM80" s="134">
        <v>180</v>
      </c>
      <c r="AN80" s="134">
        <v>30</v>
      </c>
      <c r="AO80" s="134">
        <v>423</v>
      </c>
      <c r="AP80" s="134">
        <v>70</v>
      </c>
      <c r="AQ80" s="134">
        <v>0</v>
      </c>
      <c r="AR80" s="134">
        <v>0</v>
      </c>
      <c r="AS80" s="134">
        <v>22</v>
      </c>
      <c r="AT80" s="134">
        <v>331</v>
      </c>
      <c r="AU80" s="134">
        <v>0</v>
      </c>
    </row>
    <row r="81" spans="1:47">
      <c r="A81" s="133" t="s">
        <v>1508</v>
      </c>
      <c r="B81" s="134">
        <v>4191</v>
      </c>
      <c r="C81" s="134">
        <v>3354</v>
      </c>
      <c r="D81" s="134">
        <v>2165</v>
      </c>
      <c r="E81" s="134">
        <v>2026</v>
      </c>
      <c r="F81" s="134">
        <v>898</v>
      </c>
      <c r="G81" s="134">
        <v>2334</v>
      </c>
      <c r="H81" s="134">
        <v>467</v>
      </c>
      <c r="I81" s="134">
        <v>492</v>
      </c>
      <c r="J81" s="134">
        <v>2512</v>
      </c>
      <c r="K81" s="134">
        <v>1679</v>
      </c>
      <c r="L81" s="134">
        <v>967</v>
      </c>
      <c r="M81" s="134">
        <v>4191</v>
      </c>
      <c r="N81" s="134">
        <v>153</v>
      </c>
      <c r="O81" s="134">
        <v>1761</v>
      </c>
      <c r="P81" s="134">
        <v>388</v>
      </c>
      <c r="Q81" s="134">
        <v>330</v>
      </c>
      <c r="R81" s="134">
        <v>850</v>
      </c>
      <c r="S81" s="134">
        <v>1758</v>
      </c>
      <c r="T81" s="134">
        <v>257</v>
      </c>
      <c r="U81" s="134">
        <v>608</v>
      </c>
      <c r="V81" s="134">
        <v>2923</v>
      </c>
      <c r="W81" s="134">
        <v>124</v>
      </c>
      <c r="X81" s="134">
        <v>24</v>
      </c>
      <c r="Y81" s="134">
        <v>17</v>
      </c>
      <c r="Z81" s="134">
        <v>669</v>
      </c>
      <c r="AA81" s="134">
        <v>81</v>
      </c>
      <c r="AB81" s="134">
        <v>367</v>
      </c>
      <c r="AC81" s="134">
        <v>334</v>
      </c>
      <c r="AD81" s="134">
        <v>190</v>
      </c>
      <c r="AE81" s="134">
        <v>234</v>
      </c>
      <c r="AF81" s="134">
        <v>84</v>
      </c>
      <c r="AG81" s="134">
        <v>1051</v>
      </c>
      <c r="AH81" s="134">
        <v>43</v>
      </c>
      <c r="AI81" s="134">
        <v>381</v>
      </c>
      <c r="AJ81" s="134">
        <v>586</v>
      </c>
      <c r="AK81" s="134">
        <v>336</v>
      </c>
      <c r="AL81" s="134">
        <v>2439</v>
      </c>
      <c r="AM81" s="134">
        <v>1181</v>
      </c>
      <c r="AN81" s="134">
        <v>170</v>
      </c>
      <c r="AO81" s="134">
        <v>4191</v>
      </c>
      <c r="AP81" s="134">
        <v>607</v>
      </c>
      <c r="AQ81" s="134">
        <v>0</v>
      </c>
      <c r="AR81" s="134">
        <v>0</v>
      </c>
      <c r="AS81" s="134">
        <v>154</v>
      </c>
      <c r="AT81" s="134">
        <v>3430</v>
      </c>
      <c r="AU81" s="134">
        <v>0</v>
      </c>
    </row>
    <row r="82" spans="1:47">
      <c r="A82" s="133" t="s">
        <v>1509</v>
      </c>
      <c r="B82" s="134">
        <v>430</v>
      </c>
      <c r="C82" s="134">
        <v>342</v>
      </c>
      <c r="D82" s="134">
        <v>220</v>
      </c>
      <c r="E82" s="134">
        <v>210</v>
      </c>
      <c r="F82" s="134">
        <v>97</v>
      </c>
      <c r="G82" s="134">
        <v>235</v>
      </c>
      <c r="H82" s="134">
        <v>49</v>
      </c>
      <c r="I82" s="134">
        <v>49</v>
      </c>
      <c r="J82" s="134">
        <v>285</v>
      </c>
      <c r="K82" s="134">
        <v>145</v>
      </c>
      <c r="L82" s="134">
        <v>80</v>
      </c>
      <c r="M82" s="134">
        <v>430</v>
      </c>
      <c r="N82" s="134">
        <v>27</v>
      </c>
      <c r="O82" s="134">
        <v>81</v>
      </c>
      <c r="P82" s="134">
        <v>31</v>
      </c>
      <c r="Q82" s="134">
        <v>35</v>
      </c>
      <c r="R82" s="134">
        <v>88</v>
      </c>
      <c r="S82" s="134">
        <v>200</v>
      </c>
      <c r="T82" s="134">
        <v>37</v>
      </c>
      <c r="U82" s="134">
        <v>39</v>
      </c>
      <c r="V82" s="134">
        <v>312</v>
      </c>
      <c r="W82" s="134">
        <v>32</v>
      </c>
      <c r="X82" s="134">
        <v>2</v>
      </c>
      <c r="Y82" s="134">
        <v>4</v>
      </c>
      <c r="Z82" s="134">
        <v>69</v>
      </c>
      <c r="AA82" s="134">
        <v>8</v>
      </c>
      <c r="AB82" s="134">
        <v>31</v>
      </c>
      <c r="AC82" s="134">
        <v>41</v>
      </c>
      <c r="AD82" s="134">
        <v>28</v>
      </c>
      <c r="AE82" s="134">
        <v>23</v>
      </c>
      <c r="AF82" s="134">
        <v>9</v>
      </c>
      <c r="AG82" s="134">
        <v>110</v>
      </c>
      <c r="AH82" s="134">
        <v>3</v>
      </c>
      <c r="AI82" s="134">
        <v>41</v>
      </c>
      <c r="AJ82" s="134">
        <v>28</v>
      </c>
      <c r="AK82" s="134">
        <v>46</v>
      </c>
      <c r="AL82" s="134">
        <v>160</v>
      </c>
      <c r="AM82" s="134">
        <v>162</v>
      </c>
      <c r="AN82" s="134">
        <v>52</v>
      </c>
      <c r="AO82" s="134">
        <v>430</v>
      </c>
      <c r="AP82" s="134">
        <v>95</v>
      </c>
      <c r="AQ82" s="134">
        <v>0</v>
      </c>
      <c r="AR82" s="134">
        <v>0</v>
      </c>
      <c r="AS82" s="134">
        <v>23</v>
      </c>
      <c r="AT82" s="134">
        <v>312</v>
      </c>
      <c r="AU82" s="134">
        <v>0</v>
      </c>
    </row>
    <row r="83" spans="1:47">
      <c r="A83" s="133" t="s">
        <v>1510</v>
      </c>
      <c r="B83" s="134">
        <v>602</v>
      </c>
      <c r="C83" s="134">
        <v>490</v>
      </c>
      <c r="D83" s="134">
        <v>280</v>
      </c>
      <c r="E83" s="134">
        <v>322</v>
      </c>
      <c r="F83" s="134">
        <v>148</v>
      </c>
      <c r="G83" s="134">
        <v>334</v>
      </c>
      <c r="H83" s="134">
        <v>77</v>
      </c>
      <c r="I83" s="134">
        <v>43</v>
      </c>
      <c r="J83" s="134">
        <v>360</v>
      </c>
      <c r="K83" s="134">
        <v>242</v>
      </c>
      <c r="L83" s="134">
        <v>134</v>
      </c>
      <c r="M83" s="134">
        <v>602</v>
      </c>
      <c r="N83" s="134">
        <v>24</v>
      </c>
      <c r="O83" s="134">
        <v>0</v>
      </c>
      <c r="P83" s="134">
        <v>33</v>
      </c>
      <c r="Q83" s="134">
        <v>43</v>
      </c>
      <c r="R83" s="134">
        <v>131</v>
      </c>
      <c r="S83" s="134">
        <v>281</v>
      </c>
      <c r="T83" s="134">
        <v>40</v>
      </c>
      <c r="U83" s="134">
        <v>74</v>
      </c>
      <c r="V83" s="134">
        <v>427</v>
      </c>
      <c r="W83" s="134">
        <v>45</v>
      </c>
      <c r="X83" s="134">
        <v>7</v>
      </c>
      <c r="Y83" s="134">
        <v>0</v>
      </c>
      <c r="Z83" s="134">
        <v>105</v>
      </c>
      <c r="AA83" s="134">
        <v>4</v>
      </c>
      <c r="AB83" s="134">
        <v>34</v>
      </c>
      <c r="AC83" s="134">
        <v>40</v>
      </c>
      <c r="AD83" s="134">
        <v>30</v>
      </c>
      <c r="AE83" s="134">
        <v>29</v>
      </c>
      <c r="AF83" s="134">
        <v>5</v>
      </c>
      <c r="AG83" s="134">
        <v>142</v>
      </c>
      <c r="AH83" s="134">
        <v>3</v>
      </c>
      <c r="AI83" s="134">
        <v>67</v>
      </c>
      <c r="AJ83" s="134">
        <v>91</v>
      </c>
      <c r="AK83" s="134">
        <v>26</v>
      </c>
      <c r="AL83" s="134">
        <v>401</v>
      </c>
      <c r="AM83" s="134">
        <v>129</v>
      </c>
      <c r="AN83" s="134">
        <v>41</v>
      </c>
      <c r="AO83" s="134">
        <v>602</v>
      </c>
      <c r="AP83" s="134">
        <v>100</v>
      </c>
      <c r="AQ83" s="134">
        <v>0</v>
      </c>
      <c r="AR83" s="134">
        <v>0</v>
      </c>
      <c r="AS83" s="134">
        <v>29</v>
      </c>
      <c r="AT83" s="134">
        <v>473</v>
      </c>
      <c r="AU83" s="134">
        <v>0</v>
      </c>
    </row>
    <row r="84" spans="1:47">
      <c r="A84" s="133" t="s">
        <v>1511</v>
      </c>
      <c r="B84" s="134">
        <v>1175</v>
      </c>
      <c r="C84" s="134">
        <v>990</v>
      </c>
      <c r="D84" s="134">
        <v>591</v>
      </c>
      <c r="E84" s="134">
        <v>584</v>
      </c>
      <c r="F84" s="134">
        <v>249</v>
      </c>
      <c r="G84" s="134">
        <v>684</v>
      </c>
      <c r="H84" s="134">
        <v>129</v>
      </c>
      <c r="I84" s="134">
        <v>113</v>
      </c>
      <c r="J84" s="134">
        <v>778</v>
      </c>
      <c r="K84" s="134">
        <v>397</v>
      </c>
      <c r="L84" s="134">
        <v>196</v>
      </c>
      <c r="M84" s="134">
        <v>1175</v>
      </c>
      <c r="N84" s="134">
        <v>43</v>
      </c>
      <c r="O84" s="134">
        <v>308</v>
      </c>
      <c r="P84" s="134">
        <v>77</v>
      </c>
      <c r="Q84" s="134">
        <v>79</v>
      </c>
      <c r="R84" s="134">
        <v>252</v>
      </c>
      <c r="S84" s="134">
        <v>483</v>
      </c>
      <c r="T84" s="134">
        <v>94</v>
      </c>
      <c r="U84" s="134">
        <v>190</v>
      </c>
      <c r="V84" s="134">
        <v>857</v>
      </c>
      <c r="W84" s="134">
        <v>61</v>
      </c>
      <c r="X84" s="134">
        <v>8</v>
      </c>
      <c r="Y84" s="134">
        <v>4</v>
      </c>
      <c r="Z84" s="134">
        <v>185</v>
      </c>
      <c r="AA84" s="134">
        <v>15</v>
      </c>
      <c r="AB84" s="134">
        <v>79</v>
      </c>
      <c r="AC84" s="134">
        <v>94</v>
      </c>
      <c r="AD84" s="134">
        <v>110</v>
      </c>
      <c r="AE84" s="134">
        <v>47</v>
      </c>
      <c r="AF84" s="134">
        <v>28</v>
      </c>
      <c r="AG84" s="134">
        <v>260</v>
      </c>
      <c r="AH84" s="134">
        <v>5</v>
      </c>
      <c r="AI84" s="134">
        <v>96</v>
      </c>
      <c r="AJ84" s="134">
        <v>180</v>
      </c>
      <c r="AK84" s="134">
        <v>35</v>
      </c>
      <c r="AL84" s="134">
        <v>855</v>
      </c>
      <c r="AM84" s="134">
        <v>193</v>
      </c>
      <c r="AN84" s="134">
        <v>83</v>
      </c>
      <c r="AO84" s="134">
        <v>1175</v>
      </c>
      <c r="AP84" s="134">
        <v>171</v>
      </c>
      <c r="AQ84" s="134">
        <v>0</v>
      </c>
      <c r="AR84" s="134">
        <v>0</v>
      </c>
      <c r="AS84" s="134">
        <v>28</v>
      </c>
      <c r="AT84" s="134">
        <v>976</v>
      </c>
      <c r="AU84" s="134">
        <v>0</v>
      </c>
    </row>
    <row r="85" spans="1:47">
      <c r="A85" s="133" t="s">
        <v>1512</v>
      </c>
      <c r="B85" s="134">
        <v>752</v>
      </c>
      <c r="C85" s="134">
        <v>592</v>
      </c>
      <c r="D85" s="134">
        <v>366</v>
      </c>
      <c r="E85" s="134">
        <v>386</v>
      </c>
      <c r="F85" s="134">
        <v>181</v>
      </c>
      <c r="G85" s="134">
        <v>429</v>
      </c>
      <c r="H85" s="134">
        <v>68</v>
      </c>
      <c r="I85" s="134">
        <v>74</v>
      </c>
      <c r="J85" s="134">
        <v>465</v>
      </c>
      <c r="K85" s="134">
        <v>287</v>
      </c>
      <c r="L85" s="134">
        <v>164</v>
      </c>
      <c r="M85" s="134">
        <v>752</v>
      </c>
      <c r="N85" s="134">
        <v>35</v>
      </c>
      <c r="O85" s="134">
        <v>230</v>
      </c>
      <c r="P85" s="134">
        <v>52</v>
      </c>
      <c r="Q85" s="134">
        <v>59</v>
      </c>
      <c r="R85" s="134">
        <v>146</v>
      </c>
      <c r="S85" s="134">
        <v>290</v>
      </c>
      <c r="T85" s="134">
        <v>64</v>
      </c>
      <c r="U85" s="134">
        <v>141</v>
      </c>
      <c r="V85" s="134">
        <v>551</v>
      </c>
      <c r="W85" s="134">
        <v>33</v>
      </c>
      <c r="X85" s="134">
        <v>7</v>
      </c>
      <c r="Y85" s="134">
        <v>6</v>
      </c>
      <c r="Z85" s="134">
        <v>98</v>
      </c>
      <c r="AA85" s="134">
        <v>10</v>
      </c>
      <c r="AB85" s="134">
        <v>66</v>
      </c>
      <c r="AC85" s="134">
        <v>62</v>
      </c>
      <c r="AD85" s="134">
        <v>85</v>
      </c>
      <c r="AE85" s="134">
        <v>26</v>
      </c>
      <c r="AF85" s="134">
        <v>9</v>
      </c>
      <c r="AG85" s="134">
        <v>158</v>
      </c>
      <c r="AH85" s="134">
        <v>6</v>
      </c>
      <c r="AI85" s="134">
        <v>74</v>
      </c>
      <c r="AJ85" s="134">
        <v>109</v>
      </c>
      <c r="AK85" s="134">
        <v>28</v>
      </c>
      <c r="AL85" s="134">
        <v>383</v>
      </c>
      <c r="AM85" s="134">
        <v>276</v>
      </c>
      <c r="AN85" s="134">
        <v>46</v>
      </c>
      <c r="AO85" s="134">
        <v>752</v>
      </c>
      <c r="AP85" s="134">
        <v>124</v>
      </c>
      <c r="AQ85" s="134">
        <v>1</v>
      </c>
      <c r="AR85" s="134">
        <v>0</v>
      </c>
      <c r="AS85" s="134">
        <v>32</v>
      </c>
      <c r="AT85" s="134">
        <v>595</v>
      </c>
      <c r="AU85" s="134">
        <v>0</v>
      </c>
    </row>
    <row r="86" spans="1:47">
      <c r="A86" s="133" t="s">
        <v>1513</v>
      </c>
      <c r="B86" s="134">
        <v>1978</v>
      </c>
      <c r="C86" s="134">
        <v>1586</v>
      </c>
      <c r="D86" s="134">
        <v>967</v>
      </c>
      <c r="E86" s="134">
        <v>1011</v>
      </c>
      <c r="F86" s="134">
        <v>435</v>
      </c>
      <c r="G86" s="134">
        <v>1146</v>
      </c>
      <c r="H86" s="134">
        <v>183</v>
      </c>
      <c r="I86" s="134">
        <v>214</v>
      </c>
      <c r="J86" s="134">
        <v>1186</v>
      </c>
      <c r="K86" s="134">
        <v>792</v>
      </c>
      <c r="L86" s="134">
        <v>430</v>
      </c>
      <c r="M86" s="134">
        <v>1978</v>
      </c>
      <c r="N86" s="134">
        <v>119</v>
      </c>
      <c r="O86" s="134">
        <v>564</v>
      </c>
      <c r="P86" s="134">
        <v>151</v>
      </c>
      <c r="Q86" s="134">
        <v>163</v>
      </c>
      <c r="R86" s="134">
        <v>379</v>
      </c>
      <c r="S86" s="134">
        <v>801</v>
      </c>
      <c r="T86" s="134">
        <v>164</v>
      </c>
      <c r="U86" s="134">
        <v>320</v>
      </c>
      <c r="V86" s="134">
        <v>1427</v>
      </c>
      <c r="W86" s="134">
        <v>108</v>
      </c>
      <c r="X86" s="134">
        <v>19</v>
      </c>
      <c r="Y86" s="134">
        <v>15</v>
      </c>
      <c r="Z86" s="134">
        <v>343</v>
      </c>
      <c r="AA86" s="134">
        <v>38</v>
      </c>
      <c r="AB86" s="134">
        <v>132</v>
      </c>
      <c r="AC86" s="134">
        <v>135</v>
      </c>
      <c r="AD86" s="134">
        <v>168</v>
      </c>
      <c r="AE86" s="134">
        <v>85</v>
      </c>
      <c r="AF86" s="134">
        <v>35</v>
      </c>
      <c r="AG86" s="134">
        <v>409</v>
      </c>
      <c r="AH86" s="134">
        <v>19</v>
      </c>
      <c r="AI86" s="134">
        <v>190</v>
      </c>
      <c r="AJ86" s="134">
        <v>272</v>
      </c>
      <c r="AK86" s="134">
        <v>78</v>
      </c>
      <c r="AL86" s="134">
        <v>999</v>
      </c>
      <c r="AM86" s="134">
        <v>613</v>
      </c>
      <c r="AN86" s="134">
        <v>258</v>
      </c>
      <c r="AO86" s="134">
        <v>1978</v>
      </c>
      <c r="AP86" s="134">
        <v>304</v>
      </c>
      <c r="AQ86" s="134">
        <v>0</v>
      </c>
      <c r="AR86" s="134">
        <v>0</v>
      </c>
      <c r="AS86" s="134">
        <v>88</v>
      </c>
      <c r="AT86" s="134">
        <v>1586</v>
      </c>
      <c r="AU86" s="134">
        <v>0</v>
      </c>
    </row>
    <row r="87" spans="1:47">
      <c r="A87" s="133" t="s">
        <v>1514</v>
      </c>
      <c r="B87" s="134">
        <v>782</v>
      </c>
      <c r="C87" s="134">
        <v>625</v>
      </c>
      <c r="D87" s="134">
        <v>399</v>
      </c>
      <c r="E87" s="134">
        <v>383</v>
      </c>
      <c r="F87" s="134">
        <v>147</v>
      </c>
      <c r="G87" s="134">
        <v>469</v>
      </c>
      <c r="H87" s="134">
        <v>87</v>
      </c>
      <c r="I87" s="134">
        <v>79</v>
      </c>
      <c r="J87" s="134">
        <v>478</v>
      </c>
      <c r="K87" s="134">
        <v>304</v>
      </c>
      <c r="L87" s="134">
        <v>163</v>
      </c>
      <c r="M87" s="134">
        <v>782</v>
      </c>
      <c r="N87" s="134">
        <v>34</v>
      </c>
      <c r="O87" s="134">
        <v>130</v>
      </c>
      <c r="P87" s="134">
        <v>67</v>
      </c>
      <c r="Q87" s="134">
        <v>70</v>
      </c>
      <c r="R87" s="134">
        <v>141</v>
      </c>
      <c r="S87" s="134">
        <v>287</v>
      </c>
      <c r="T87" s="134">
        <v>54</v>
      </c>
      <c r="U87" s="134">
        <v>163</v>
      </c>
      <c r="V87" s="134">
        <v>565</v>
      </c>
      <c r="W87" s="134">
        <v>32</v>
      </c>
      <c r="X87" s="134">
        <v>5</v>
      </c>
      <c r="Y87" s="134">
        <v>7</v>
      </c>
      <c r="Z87" s="134">
        <v>117</v>
      </c>
      <c r="AA87" s="134">
        <v>20</v>
      </c>
      <c r="AB87" s="134">
        <v>61</v>
      </c>
      <c r="AC87" s="134">
        <v>63</v>
      </c>
      <c r="AD87" s="134">
        <v>79</v>
      </c>
      <c r="AE87" s="134">
        <v>38</v>
      </c>
      <c r="AF87" s="134">
        <v>13</v>
      </c>
      <c r="AG87" s="134">
        <v>155</v>
      </c>
      <c r="AH87" s="134">
        <v>12</v>
      </c>
      <c r="AI87" s="134">
        <v>79</v>
      </c>
      <c r="AJ87" s="134">
        <v>97</v>
      </c>
      <c r="AK87" s="134">
        <v>22</v>
      </c>
      <c r="AL87" s="134">
        <v>554</v>
      </c>
      <c r="AM87" s="134">
        <v>121</v>
      </c>
      <c r="AN87" s="134">
        <v>71</v>
      </c>
      <c r="AO87" s="134">
        <v>782</v>
      </c>
      <c r="AP87" s="134">
        <v>129</v>
      </c>
      <c r="AQ87" s="134">
        <v>0</v>
      </c>
      <c r="AR87" s="134">
        <v>0</v>
      </c>
      <c r="AS87" s="134">
        <v>23</v>
      </c>
      <c r="AT87" s="134">
        <v>630</v>
      </c>
      <c r="AU87" s="134">
        <v>0</v>
      </c>
    </row>
    <row r="88" spans="1:47">
      <c r="A88" s="133" t="s">
        <v>1515</v>
      </c>
      <c r="B88" s="134">
        <v>588</v>
      </c>
      <c r="C88" s="134">
        <v>464</v>
      </c>
      <c r="D88" s="134">
        <v>304</v>
      </c>
      <c r="E88" s="134">
        <v>284</v>
      </c>
      <c r="F88" s="134">
        <v>118</v>
      </c>
      <c r="G88" s="134">
        <v>310</v>
      </c>
      <c r="H88" s="134">
        <v>75</v>
      </c>
      <c r="I88" s="134">
        <v>85</v>
      </c>
      <c r="J88" s="134">
        <v>370</v>
      </c>
      <c r="K88" s="134">
        <v>218</v>
      </c>
      <c r="L88" s="134">
        <v>123</v>
      </c>
      <c r="M88" s="134">
        <v>588</v>
      </c>
      <c r="N88" s="134">
        <v>31</v>
      </c>
      <c r="O88" s="134">
        <v>32</v>
      </c>
      <c r="P88" s="134">
        <v>37</v>
      </c>
      <c r="Q88" s="134">
        <v>44</v>
      </c>
      <c r="R88" s="134">
        <v>77</v>
      </c>
      <c r="S88" s="134">
        <v>288</v>
      </c>
      <c r="T88" s="134">
        <v>63</v>
      </c>
      <c r="U88" s="134">
        <v>79</v>
      </c>
      <c r="V88" s="134">
        <v>462</v>
      </c>
      <c r="W88" s="134">
        <v>77</v>
      </c>
      <c r="X88" s="134">
        <v>8</v>
      </c>
      <c r="Y88" s="134">
        <v>5</v>
      </c>
      <c r="Z88" s="134">
        <v>94</v>
      </c>
      <c r="AA88" s="134">
        <v>10</v>
      </c>
      <c r="AB88" s="134">
        <v>29</v>
      </c>
      <c r="AC88" s="134">
        <v>43</v>
      </c>
      <c r="AD88" s="134">
        <v>43</v>
      </c>
      <c r="AE88" s="134">
        <v>22</v>
      </c>
      <c r="AF88" s="134">
        <v>12</v>
      </c>
      <c r="AG88" s="134">
        <v>146</v>
      </c>
      <c r="AH88" s="134">
        <v>7</v>
      </c>
      <c r="AI88" s="134">
        <v>38</v>
      </c>
      <c r="AJ88" s="134">
        <v>50</v>
      </c>
      <c r="AK88" s="134">
        <v>34</v>
      </c>
      <c r="AL88" s="134">
        <v>308</v>
      </c>
      <c r="AM88" s="134">
        <v>186</v>
      </c>
      <c r="AN88" s="134">
        <v>50</v>
      </c>
      <c r="AO88" s="134">
        <v>588</v>
      </c>
      <c r="AP88" s="134">
        <v>84</v>
      </c>
      <c r="AQ88" s="134">
        <v>0</v>
      </c>
      <c r="AR88" s="134">
        <v>0</v>
      </c>
      <c r="AS88" s="134">
        <v>27</v>
      </c>
      <c r="AT88" s="134">
        <v>477</v>
      </c>
      <c r="AU88" s="134">
        <v>0</v>
      </c>
    </row>
    <row r="89" spans="1:47">
      <c r="A89" s="133" t="s">
        <v>1516</v>
      </c>
      <c r="B89" s="134">
        <v>413</v>
      </c>
      <c r="C89" s="134">
        <v>325</v>
      </c>
      <c r="D89" s="134">
        <v>202</v>
      </c>
      <c r="E89" s="134">
        <v>211</v>
      </c>
      <c r="F89" s="134">
        <v>93</v>
      </c>
      <c r="G89" s="134">
        <v>216</v>
      </c>
      <c r="H89" s="134">
        <v>60</v>
      </c>
      <c r="I89" s="134">
        <v>44</v>
      </c>
      <c r="J89" s="134">
        <v>290</v>
      </c>
      <c r="K89" s="134">
        <v>123</v>
      </c>
      <c r="L89" s="134">
        <v>52</v>
      </c>
      <c r="M89" s="134">
        <v>413</v>
      </c>
      <c r="N89" s="134">
        <v>16</v>
      </c>
      <c r="O89" s="134">
        <v>62</v>
      </c>
      <c r="P89" s="134">
        <v>22</v>
      </c>
      <c r="Q89" s="134">
        <v>31</v>
      </c>
      <c r="R89" s="134">
        <v>77</v>
      </c>
      <c r="S89" s="134">
        <v>190</v>
      </c>
      <c r="T89" s="134">
        <v>45</v>
      </c>
      <c r="U89" s="134">
        <v>48</v>
      </c>
      <c r="V89" s="134">
        <v>307</v>
      </c>
      <c r="W89" s="134">
        <v>35</v>
      </c>
      <c r="X89" s="134">
        <v>4</v>
      </c>
      <c r="Y89" s="134">
        <v>1</v>
      </c>
      <c r="Z89" s="134">
        <v>66</v>
      </c>
      <c r="AA89" s="134">
        <v>6</v>
      </c>
      <c r="AB89" s="134">
        <v>21</v>
      </c>
      <c r="AC89" s="134">
        <v>30</v>
      </c>
      <c r="AD89" s="134">
        <v>26</v>
      </c>
      <c r="AE89" s="134">
        <v>18</v>
      </c>
      <c r="AF89" s="134">
        <v>10</v>
      </c>
      <c r="AG89" s="134">
        <v>93</v>
      </c>
      <c r="AH89" s="134">
        <v>5</v>
      </c>
      <c r="AI89" s="134">
        <v>21</v>
      </c>
      <c r="AJ89" s="134">
        <v>76</v>
      </c>
      <c r="AK89" s="134">
        <v>24</v>
      </c>
      <c r="AL89" s="134">
        <v>222</v>
      </c>
      <c r="AM89" s="134">
        <v>110</v>
      </c>
      <c r="AN89" s="134">
        <v>54</v>
      </c>
      <c r="AO89" s="134">
        <v>413</v>
      </c>
      <c r="AP89" s="134">
        <v>87</v>
      </c>
      <c r="AQ89" s="134">
        <v>0</v>
      </c>
      <c r="AR89" s="134">
        <v>0</v>
      </c>
      <c r="AS89" s="134">
        <v>12</v>
      </c>
      <c r="AT89" s="134">
        <v>314</v>
      </c>
      <c r="AU89" s="134">
        <v>0</v>
      </c>
    </row>
    <row r="90" spans="1:47">
      <c r="A90" s="133" t="s">
        <v>1517</v>
      </c>
      <c r="B90" s="134">
        <v>424</v>
      </c>
      <c r="C90" s="134">
        <v>352</v>
      </c>
      <c r="D90" s="134">
        <v>223</v>
      </c>
      <c r="E90" s="134">
        <v>201</v>
      </c>
      <c r="F90" s="134">
        <v>114</v>
      </c>
      <c r="G90" s="134">
        <v>226</v>
      </c>
      <c r="H90" s="134">
        <v>45</v>
      </c>
      <c r="I90" s="134">
        <v>39</v>
      </c>
      <c r="J90" s="134">
        <v>251</v>
      </c>
      <c r="K90" s="134">
        <v>173</v>
      </c>
      <c r="L90" s="134">
        <v>111</v>
      </c>
      <c r="M90" s="134">
        <v>424</v>
      </c>
      <c r="N90" s="134">
        <v>20</v>
      </c>
      <c r="O90" s="134">
        <v>0</v>
      </c>
      <c r="P90" s="134">
        <v>30</v>
      </c>
      <c r="Q90" s="134">
        <v>31</v>
      </c>
      <c r="R90" s="134">
        <v>89</v>
      </c>
      <c r="S90" s="134">
        <v>179</v>
      </c>
      <c r="T90" s="134">
        <v>36</v>
      </c>
      <c r="U90" s="134">
        <v>59</v>
      </c>
      <c r="V90" s="134">
        <v>301</v>
      </c>
      <c r="W90" s="134">
        <v>41</v>
      </c>
      <c r="X90" s="134">
        <v>5</v>
      </c>
      <c r="Y90" s="134">
        <v>5</v>
      </c>
      <c r="Z90" s="134">
        <v>76</v>
      </c>
      <c r="AA90" s="134">
        <v>6</v>
      </c>
      <c r="AB90" s="134">
        <v>27</v>
      </c>
      <c r="AC90" s="134">
        <v>21</v>
      </c>
      <c r="AD90" s="134">
        <v>37</v>
      </c>
      <c r="AE90" s="134">
        <v>18</v>
      </c>
      <c r="AF90" s="134">
        <v>11</v>
      </c>
      <c r="AG90" s="134">
        <v>72</v>
      </c>
      <c r="AH90" s="134">
        <v>5</v>
      </c>
      <c r="AI90" s="134">
        <v>41</v>
      </c>
      <c r="AJ90" s="134">
        <v>56</v>
      </c>
      <c r="AK90" s="134">
        <v>17</v>
      </c>
      <c r="AL90" s="134">
        <v>136</v>
      </c>
      <c r="AM90" s="134">
        <v>140</v>
      </c>
      <c r="AN90" s="134">
        <v>114</v>
      </c>
      <c r="AO90" s="134">
        <v>424</v>
      </c>
      <c r="AP90" s="134">
        <v>52</v>
      </c>
      <c r="AQ90" s="134">
        <v>0</v>
      </c>
      <c r="AR90" s="134">
        <v>0</v>
      </c>
      <c r="AS90" s="134">
        <v>20</v>
      </c>
      <c r="AT90" s="134">
        <v>352</v>
      </c>
      <c r="AU90" s="134">
        <v>0</v>
      </c>
    </row>
    <row r="91" spans="1:47">
      <c r="A91" s="133" t="s">
        <v>1518</v>
      </c>
      <c r="B91" s="134">
        <v>4405</v>
      </c>
      <c r="C91" s="134">
        <v>3528</v>
      </c>
      <c r="D91" s="134">
        <v>2281</v>
      </c>
      <c r="E91" s="134">
        <v>2124</v>
      </c>
      <c r="F91" s="134">
        <v>897</v>
      </c>
      <c r="G91" s="134">
        <v>2484</v>
      </c>
      <c r="H91" s="134">
        <v>535</v>
      </c>
      <c r="I91" s="134">
        <v>489</v>
      </c>
      <c r="J91" s="134">
        <v>2565</v>
      </c>
      <c r="K91" s="134">
        <v>1840</v>
      </c>
      <c r="L91" s="134">
        <v>1061</v>
      </c>
      <c r="M91" s="134">
        <v>4405</v>
      </c>
      <c r="N91" s="134">
        <v>414</v>
      </c>
      <c r="O91" s="134">
        <v>1153</v>
      </c>
      <c r="P91" s="134">
        <v>561</v>
      </c>
      <c r="Q91" s="134">
        <v>320</v>
      </c>
      <c r="R91" s="134">
        <v>739</v>
      </c>
      <c r="S91" s="134">
        <v>1583</v>
      </c>
      <c r="T91" s="134">
        <v>305</v>
      </c>
      <c r="U91" s="134">
        <v>896</v>
      </c>
      <c r="V91" s="134">
        <v>3002</v>
      </c>
      <c r="W91" s="134">
        <v>245</v>
      </c>
      <c r="X91" s="134">
        <v>62</v>
      </c>
      <c r="Y91" s="134">
        <v>20</v>
      </c>
      <c r="Z91" s="134">
        <v>677</v>
      </c>
      <c r="AA91" s="134">
        <v>92</v>
      </c>
      <c r="AB91" s="134">
        <v>339</v>
      </c>
      <c r="AC91" s="134">
        <v>432</v>
      </c>
      <c r="AD91" s="134">
        <v>252</v>
      </c>
      <c r="AE91" s="134">
        <v>147</v>
      </c>
      <c r="AF91" s="134">
        <v>79</v>
      </c>
      <c r="AG91" s="134">
        <v>1115</v>
      </c>
      <c r="AH91" s="134">
        <v>80</v>
      </c>
      <c r="AI91" s="134">
        <v>403</v>
      </c>
      <c r="AJ91" s="134">
        <v>445</v>
      </c>
      <c r="AK91" s="134">
        <v>264</v>
      </c>
      <c r="AL91" s="134">
        <v>1830</v>
      </c>
      <c r="AM91" s="134">
        <v>2000</v>
      </c>
      <c r="AN91" s="134">
        <v>192</v>
      </c>
      <c r="AO91" s="134">
        <v>4405</v>
      </c>
      <c r="AP91" s="134">
        <v>557</v>
      </c>
      <c r="AQ91" s="134">
        <v>0</v>
      </c>
      <c r="AR91" s="134">
        <v>0</v>
      </c>
      <c r="AS91" s="134">
        <v>132</v>
      </c>
      <c r="AT91" s="134">
        <v>3716</v>
      </c>
      <c r="AU91" s="134">
        <v>0</v>
      </c>
    </row>
    <row r="92" spans="1:47">
      <c r="A92" s="133" t="s">
        <v>1519</v>
      </c>
      <c r="B92" s="134">
        <v>347</v>
      </c>
      <c r="C92" s="134">
        <v>274</v>
      </c>
      <c r="D92" s="134">
        <v>187</v>
      </c>
      <c r="E92" s="134">
        <v>160</v>
      </c>
      <c r="F92" s="134">
        <v>63</v>
      </c>
      <c r="G92" s="134">
        <v>175</v>
      </c>
      <c r="H92" s="134">
        <v>54</v>
      </c>
      <c r="I92" s="134">
        <v>55</v>
      </c>
      <c r="J92" s="134">
        <v>215</v>
      </c>
      <c r="K92" s="134">
        <v>132</v>
      </c>
      <c r="L92" s="134">
        <v>70</v>
      </c>
      <c r="M92" s="134">
        <v>347</v>
      </c>
      <c r="N92" s="134">
        <v>60</v>
      </c>
      <c r="O92" s="134">
        <v>0</v>
      </c>
      <c r="P92" s="134">
        <v>36</v>
      </c>
      <c r="Q92" s="134">
        <v>28</v>
      </c>
      <c r="R92" s="134">
        <v>62</v>
      </c>
      <c r="S92" s="134">
        <v>130</v>
      </c>
      <c r="T92" s="134">
        <v>27</v>
      </c>
      <c r="U92" s="134">
        <v>64</v>
      </c>
      <c r="V92" s="134">
        <v>240</v>
      </c>
      <c r="W92" s="134">
        <v>49</v>
      </c>
      <c r="X92" s="134">
        <v>6</v>
      </c>
      <c r="Y92" s="134">
        <v>1</v>
      </c>
      <c r="Z92" s="134">
        <v>53</v>
      </c>
      <c r="AA92" s="134">
        <v>9</v>
      </c>
      <c r="AB92" s="134">
        <v>19</v>
      </c>
      <c r="AC92" s="134">
        <v>36</v>
      </c>
      <c r="AD92" s="134">
        <v>18</v>
      </c>
      <c r="AE92" s="134">
        <v>16</v>
      </c>
      <c r="AF92" s="134">
        <v>4</v>
      </c>
      <c r="AG92" s="134">
        <v>76</v>
      </c>
      <c r="AH92" s="134">
        <v>3</v>
      </c>
      <c r="AI92" s="134">
        <v>33</v>
      </c>
      <c r="AJ92" s="134">
        <v>23</v>
      </c>
      <c r="AK92" s="134">
        <v>14</v>
      </c>
      <c r="AL92" s="134">
        <v>76</v>
      </c>
      <c r="AM92" s="134">
        <v>200</v>
      </c>
      <c r="AN92" s="134">
        <v>28</v>
      </c>
      <c r="AO92" s="134">
        <v>347</v>
      </c>
      <c r="AP92" s="134">
        <v>56</v>
      </c>
      <c r="AQ92" s="134">
        <v>0</v>
      </c>
      <c r="AR92" s="134">
        <v>0</v>
      </c>
      <c r="AS92" s="134">
        <v>15</v>
      </c>
      <c r="AT92" s="134">
        <v>276</v>
      </c>
      <c r="AU92" s="134">
        <v>0</v>
      </c>
    </row>
    <row r="93" spans="1:47">
      <c r="A93" s="133" t="s">
        <v>1520</v>
      </c>
      <c r="B93" s="134">
        <v>314</v>
      </c>
      <c r="C93" s="134">
        <v>235</v>
      </c>
      <c r="D93" s="134">
        <v>160</v>
      </c>
      <c r="E93" s="134">
        <v>154</v>
      </c>
      <c r="F93" s="134">
        <v>60</v>
      </c>
      <c r="G93" s="134">
        <v>182</v>
      </c>
      <c r="H93" s="134">
        <v>38</v>
      </c>
      <c r="I93" s="134">
        <v>34</v>
      </c>
      <c r="J93" s="134">
        <v>191</v>
      </c>
      <c r="K93" s="134">
        <v>123</v>
      </c>
      <c r="L93" s="134">
        <v>61</v>
      </c>
      <c r="M93" s="134">
        <v>314</v>
      </c>
      <c r="N93" s="134">
        <v>25</v>
      </c>
      <c r="O93" s="134">
        <v>0</v>
      </c>
      <c r="P93" s="134">
        <v>21</v>
      </c>
      <c r="Q93" s="134">
        <v>20</v>
      </c>
      <c r="R93" s="134">
        <v>56</v>
      </c>
      <c r="S93" s="134">
        <v>120</v>
      </c>
      <c r="T93" s="134">
        <v>26</v>
      </c>
      <c r="U93" s="134">
        <v>70</v>
      </c>
      <c r="V93" s="134">
        <v>233</v>
      </c>
      <c r="W93" s="134">
        <v>44</v>
      </c>
      <c r="X93" s="134">
        <v>4</v>
      </c>
      <c r="Y93" s="134">
        <v>0</v>
      </c>
      <c r="Z93" s="134">
        <v>50</v>
      </c>
      <c r="AA93" s="134">
        <v>3</v>
      </c>
      <c r="AB93" s="134">
        <v>20</v>
      </c>
      <c r="AC93" s="134">
        <v>19</v>
      </c>
      <c r="AD93" s="134">
        <v>23</v>
      </c>
      <c r="AE93" s="134">
        <v>10</v>
      </c>
      <c r="AF93" s="134">
        <v>8</v>
      </c>
      <c r="AG93" s="134">
        <v>71</v>
      </c>
      <c r="AH93" s="134">
        <v>4</v>
      </c>
      <c r="AI93" s="134">
        <v>30</v>
      </c>
      <c r="AJ93" s="134">
        <v>25</v>
      </c>
      <c r="AK93" s="134">
        <v>18</v>
      </c>
      <c r="AL93" s="134">
        <v>98</v>
      </c>
      <c r="AM93" s="134">
        <v>154</v>
      </c>
      <c r="AN93" s="134">
        <v>31</v>
      </c>
      <c r="AO93" s="134">
        <v>314</v>
      </c>
      <c r="AP93" s="134">
        <v>48</v>
      </c>
      <c r="AQ93" s="134">
        <v>2</v>
      </c>
      <c r="AR93" s="134">
        <v>0</v>
      </c>
      <c r="AS93" s="134">
        <v>15</v>
      </c>
      <c r="AT93" s="134">
        <v>249</v>
      </c>
      <c r="AU93" s="134">
        <v>0</v>
      </c>
    </row>
    <row r="94" spans="1:47">
      <c r="A94" s="133" t="s">
        <v>1521</v>
      </c>
      <c r="B94" s="134">
        <v>1019</v>
      </c>
      <c r="C94" s="134">
        <v>776</v>
      </c>
      <c r="D94" s="134">
        <v>495</v>
      </c>
      <c r="E94" s="134">
        <v>524</v>
      </c>
      <c r="F94" s="134">
        <v>182</v>
      </c>
      <c r="G94" s="134">
        <v>540</v>
      </c>
      <c r="H94" s="134">
        <v>142</v>
      </c>
      <c r="I94" s="134">
        <v>155</v>
      </c>
      <c r="J94" s="134">
        <v>686</v>
      </c>
      <c r="K94" s="134">
        <v>333</v>
      </c>
      <c r="L94" s="134">
        <v>168</v>
      </c>
      <c r="M94" s="134">
        <v>1019</v>
      </c>
      <c r="N94" s="134">
        <v>77</v>
      </c>
      <c r="O94" s="134">
        <v>78</v>
      </c>
      <c r="P94" s="134">
        <v>92</v>
      </c>
      <c r="Q94" s="134">
        <v>65</v>
      </c>
      <c r="R94" s="134">
        <v>178</v>
      </c>
      <c r="S94" s="134">
        <v>418</v>
      </c>
      <c r="T94" s="134">
        <v>93</v>
      </c>
      <c r="U94" s="134">
        <v>172</v>
      </c>
      <c r="V94" s="134">
        <v>739</v>
      </c>
      <c r="W94" s="134">
        <v>85</v>
      </c>
      <c r="X94" s="134">
        <v>6</v>
      </c>
      <c r="Y94" s="134">
        <v>8</v>
      </c>
      <c r="Z94" s="134">
        <v>175</v>
      </c>
      <c r="AA94" s="134">
        <v>28</v>
      </c>
      <c r="AB94" s="134">
        <v>53</v>
      </c>
      <c r="AC94" s="134">
        <v>109</v>
      </c>
      <c r="AD94" s="134">
        <v>69</v>
      </c>
      <c r="AE94" s="134">
        <v>32</v>
      </c>
      <c r="AF94" s="134">
        <v>7</v>
      </c>
      <c r="AG94" s="134">
        <v>254</v>
      </c>
      <c r="AH94" s="134">
        <v>17</v>
      </c>
      <c r="AI94" s="134">
        <v>80</v>
      </c>
      <c r="AJ94" s="134">
        <v>92</v>
      </c>
      <c r="AK94" s="134">
        <v>53</v>
      </c>
      <c r="AL94" s="134">
        <v>356</v>
      </c>
      <c r="AM94" s="134">
        <v>484</v>
      </c>
      <c r="AN94" s="134">
        <v>89</v>
      </c>
      <c r="AO94" s="134">
        <v>1019</v>
      </c>
      <c r="AP94" s="134">
        <v>170</v>
      </c>
      <c r="AQ94" s="134">
        <v>0</v>
      </c>
      <c r="AR94" s="134">
        <v>0</v>
      </c>
      <c r="AS94" s="134">
        <v>25</v>
      </c>
      <c r="AT94" s="134">
        <v>824</v>
      </c>
      <c r="AU94" s="134">
        <v>0</v>
      </c>
    </row>
    <row r="95" spans="1:47">
      <c r="A95" s="133" t="s">
        <v>1522</v>
      </c>
      <c r="B95" s="134">
        <v>474</v>
      </c>
      <c r="C95" s="134">
        <v>388</v>
      </c>
      <c r="D95" s="134">
        <v>248</v>
      </c>
      <c r="E95" s="134">
        <v>226</v>
      </c>
      <c r="F95" s="134">
        <v>90</v>
      </c>
      <c r="G95" s="134">
        <v>259</v>
      </c>
      <c r="H95" s="134">
        <v>62</v>
      </c>
      <c r="I95" s="134">
        <v>63</v>
      </c>
      <c r="J95" s="134">
        <v>263</v>
      </c>
      <c r="K95" s="134">
        <v>211</v>
      </c>
      <c r="L95" s="134">
        <v>122</v>
      </c>
      <c r="M95" s="134">
        <v>474</v>
      </c>
      <c r="N95" s="134">
        <v>58</v>
      </c>
      <c r="O95" s="134">
        <v>0</v>
      </c>
      <c r="P95" s="134">
        <v>30</v>
      </c>
      <c r="Q95" s="134">
        <v>31</v>
      </c>
      <c r="R95" s="134">
        <v>59</v>
      </c>
      <c r="S95" s="134">
        <v>201</v>
      </c>
      <c r="T95" s="134">
        <v>34</v>
      </c>
      <c r="U95" s="134">
        <v>119</v>
      </c>
      <c r="V95" s="134">
        <v>378</v>
      </c>
      <c r="W95" s="134">
        <v>52</v>
      </c>
      <c r="X95" s="134">
        <v>3</v>
      </c>
      <c r="Y95" s="134">
        <v>2</v>
      </c>
      <c r="Z95" s="134">
        <v>51</v>
      </c>
      <c r="AA95" s="134">
        <v>5</v>
      </c>
      <c r="AB95" s="134">
        <v>26</v>
      </c>
      <c r="AC95" s="134">
        <v>35</v>
      </c>
      <c r="AD95" s="134">
        <v>74</v>
      </c>
      <c r="AE95" s="134">
        <v>20</v>
      </c>
      <c r="AF95" s="134">
        <v>16</v>
      </c>
      <c r="AG95" s="134">
        <v>115</v>
      </c>
      <c r="AH95" s="134">
        <v>7</v>
      </c>
      <c r="AI95" s="134">
        <v>25</v>
      </c>
      <c r="AJ95" s="134">
        <v>37</v>
      </c>
      <c r="AK95" s="134">
        <v>25</v>
      </c>
      <c r="AL95" s="134">
        <v>210</v>
      </c>
      <c r="AM95" s="134">
        <v>159</v>
      </c>
      <c r="AN95" s="134">
        <v>51</v>
      </c>
      <c r="AO95" s="134">
        <v>474</v>
      </c>
      <c r="AP95" s="134">
        <v>55</v>
      </c>
      <c r="AQ95" s="134">
        <v>0</v>
      </c>
      <c r="AR95" s="134">
        <v>0</v>
      </c>
      <c r="AS95" s="134">
        <v>19</v>
      </c>
      <c r="AT95" s="134">
        <v>400</v>
      </c>
      <c r="AU95" s="134">
        <v>0</v>
      </c>
    </row>
    <row r="96" spans="1:47">
      <c r="A96" s="133" t="s">
        <v>1523</v>
      </c>
      <c r="B96" s="134">
        <v>1137</v>
      </c>
      <c r="C96" s="134">
        <v>918</v>
      </c>
      <c r="D96" s="134">
        <v>605</v>
      </c>
      <c r="E96" s="134">
        <v>532</v>
      </c>
      <c r="F96" s="134">
        <v>218</v>
      </c>
      <c r="G96" s="134">
        <v>644</v>
      </c>
      <c r="H96" s="134">
        <v>145</v>
      </c>
      <c r="I96" s="134">
        <v>130</v>
      </c>
      <c r="J96" s="134">
        <v>731</v>
      </c>
      <c r="K96" s="134">
        <v>406</v>
      </c>
      <c r="L96" s="134">
        <v>235</v>
      </c>
      <c r="M96" s="134">
        <v>1137</v>
      </c>
      <c r="N96" s="134">
        <v>116</v>
      </c>
      <c r="O96" s="134">
        <v>267</v>
      </c>
      <c r="P96" s="134">
        <v>123</v>
      </c>
      <c r="Q96" s="134">
        <v>78</v>
      </c>
      <c r="R96" s="134">
        <v>205</v>
      </c>
      <c r="S96" s="134">
        <v>511</v>
      </c>
      <c r="T96" s="134">
        <v>77</v>
      </c>
      <c r="U96" s="134">
        <v>142</v>
      </c>
      <c r="V96" s="134">
        <v>797</v>
      </c>
      <c r="W96" s="134">
        <v>70</v>
      </c>
      <c r="X96" s="134">
        <v>10</v>
      </c>
      <c r="Y96" s="134">
        <v>3</v>
      </c>
      <c r="Z96" s="134">
        <v>185</v>
      </c>
      <c r="AA96" s="134">
        <v>24</v>
      </c>
      <c r="AB96" s="134">
        <v>105</v>
      </c>
      <c r="AC96" s="134">
        <v>92</v>
      </c>
      <c r="AD96" s="134">
        <v>66</v>
      </c>
      <c r="AE96" s="134">
        <v>60</v>
      </c>
      <c r="AF96" s="134">
        <v>18</v>
      </c>
      <c r="AG96" s="134">
        <v>283</v>
      </c>
      <c r="AH96" s="134">
        <v>11</v>
      </c>
      <c r="AI96" s="134">
        <v>77</v>
      </c>
      <c r="AJ96" s="134">
        <v>129</v>
      </c>
      <c r="AK96" s="134">
        <v>34</v>
      </c>
      <c r="AL96" s="134">
        <v>530</v>
      </c>
      <c r="AM96" s="134">
        <v>496</v>
      </c>
      <c r="AN96" s="134">
        <v>64</v>
      </c>
      <c r="AO96" s="134">
        <v>1137</v>
      </c>
      <c r="AP96" s="134">
        <v>178</v>
      </c>
      <c r="AQ96" s="134">
        <v>0</v>
      </c>
      <c r="AR96" s="134">
        <v>0</v>
      </c>
      <c r="AS96" s="134">
        <v>40</v>
      </c>
      <c r="AT96" s="134">
        <v>919</v>
      </c>
      <c r="AU96" s="134">
        <v>0</v>
      </c>
    </row>
    <row r="97" spans="1:47">
      <c r="A97" s="133" t="s">
        <v>1524</v>
      </c>
      <c r="B97" s="134">
        <v>845</v>
      </c>
      <c r="C97" s="134">
        <v>676</v>
      </c>
      <c r="D97" s="134">
        <v>460</v>
      </c>
      <c r="E97" s="134">
        <v>385</v>
      </c>
      <c r="F97" s="134">
        <v>172</v>
      </c>
      <c r="G97" s="134">
        <v>427</v>
      </c>
      <c r="H97" s="134">
        <v>102</v>
      </c>
      <c r="I97" s="134">
        <v>144</v>
      </c>
      <c r="J97" s="134">
        <v>501</v>
      </c>
      <c r="K97" s="134">
        <v>344</v>
      </c>
      <c r="L97" s="134">
        <v>214</v>
      </c>
      <c r="M97" s="134">
        <v>845</v>
      </c>
      <c r="N97" s="134">
        <v>77</v>
      </c>
      <c r="O97" s="134">
        <v>23</v>
      </c>
      <c r="P97" s="134">
        <v>67</v>
      </c>
      <c r="Q97" s="134">
        <v>71</v>
      </c>
      <c r="R97" s="134">
        <v>176</v>
      </c>
      <c r="S97" s="134">
        <v>347</v>
      </c>
      <c r="T97" s="134">
        <v>56</v>
      </c>
      <c r="U97" s="134">
        <v>127</v>
      </c>
      <c r="V97" s="134">
        <v>579</v>
      </c>
      <c r="W97" s="134">
        <v>102</v>
      </c>
      <c r="X97" s="134">
        <v>9</v>
      </c>
      <c r="Y97" s="134">
        <v>5</v>
      </c>
      <c r="Z97" s="134">
        <v>132</v>
      </c>
      <c r="AA97" s="134">
        <v>19</v>
      </c>
      <c r="AB97" s="134">
        <v>40</v>
      </c>
      <c r="AC97" s="134">
        <v>64</v>
      </c>
      <c r="AD97" s="134">
        <v>84</v>
      </c>
      <c r="AE97" s="134">
        <v>51</v>
      </c>
      <c r="AF97" s="134">
        <v>13</v>
      </c>
      <c r="AG97" s="134">
        <v>177</v>
      </c>
      <c r="AH97" s="134">
        <v>15</v>
      </c>
      <c r="AI97" s="134">
        <v>73</v>
      </c>
      <c r="AJ97" s="134">
        <v>57</v>
      </c>
      <c r="AK97" s="134">
        <v>47</v>
      </c>
      <c r="AL97" s="134">
        <v>346</v>
      </c>
      <c r="AM97" s="134">
        <v>374</v>
      </c>
      <c r="AN97" s="134">
        <v>58</v>
      </c>
      <c r="AO97" s="134">
        <v>845</v>
      </c>
      <c r="AP97" s="134">
        <v>122</v>
      </c>
      <c r="AQ97" s="134">
        <v>0</v>
      </c>
      <c r="AR97" s="134">
        <v>0</v>
      </c>
      <c r="AS97" s="134">
        <v>41</v>
      </c>
      <c r="AT97" s="134">
        <v>682</v>
      </c>
      <c r="AU97" s="134">
        <v>0</v>
      </c>
    </row>
    <row r="98" spans="1:47">
      <c r="A98" s="133" t="s">
        <v>1525</v>
      </c>
      <c r="B98" s="134">
        <v>950</v>
      </c>
      <c r="C98" s="134">
        <v>715</v>
      </c>
      <c r="D98" s="134">
        <v>486</v>
      </c>
      <c r="E98" s="134">
        <v>464</v>
      </c>
      <c r="F98" s="134">
        <v>195</v>
      </c>
      <c r="G98" s="134">
        <v>542</v>
      </c>
      <c r="H98" s="134">
        <v>104</v>
      </c>
      <c r="I98" s="134">
        <v>109</v>
      </c>
      <c r="J98" s="134">
        <v>625</v>
      </c>
      <c r="K98" s="134">
        <v>325</v>
      </c>
      <c r="L98" s="134">
        <v>164</v>
      </c>
      <c r="M98" s="134">
        <v>950</v>
      </c>
      <c r="N98" s="134">
        <v>71</v>
      </c>
      <c r="O98" s="134">
        <v>133</v>
      </c>
      <c r="P98" s="134">
        <v>81</v>
      </c>
      <c r="Q98" s="134">
        <v>68</v>
      </c>
      <c r="R98" s="134">
        <v>177</v>
      </c>
      <c r="S98" s="134">
        <v>422</v>
      </c>
      <c r="T98" s="134">
        <v>54</v>
      </c>
      <c r="U98" s="134">
        <v>148</v>
      </c>
      <c r="V98" s="134">
        <v>679</v>
      </c>
      <c r="W98" s="134">
        <v>71</v>
      </c>
      <c r="X98" s="134">
        <v>8</v>
      </c>
      <c r="Y98" s="134">
        <v>2</v>
      </c>
      <c r="Z98" s="134">
        <v>138</v>
      </c>
      <c r="AA98" s="134">
        <v>22</v>
      </c>
      <c r="AB98" s="134">
        <v>62</v>
      </c>
      <c r="AC98" s="134">
        <v>74</v>
      </c>
      <c r="AD98" s="134">
        <v>101</v>
      </c>
      <c r="AE98" s="134">
        <v>53</v>
      </c>
      <c r="AF98" s="134">
        <v>26</v>
      </c>
      <c r="AG98" s="134">
        <v>200</v>
      </c>
      <c r="AH98" s="134">
        <v>8</v>
      </c>
      <c r="AI98" s="134">
        <v>73</v>
      </c>
      <c r="AJ98" s="134">
        <v>111</v>
      </c>
      <c r="AK98" s="134">
        <v>25</v>
      </c>
      <c r="AL98" s="134">
        <v>419</v>
      </c>
      <c r="AM98" s="134">
        <v>455</v>
      </c>
      <c r="AN98" s="134">
        <v>42</v>
      </c>
      <c r="AO98" s="134">
        <v>950</v>
      </c>
      <c r="AP98" s="134">
        <v>210</v>
      </c>
      <c r="AQ98" s="134">
        <v>0</v>
      </c>
      <c r="AR98" s="134">
        <v>0</v>
      </c>
      <c r="AS98" s="134">
        <v>46</v>
      </c>
      <c r="AT98" s="134">
        <v>694</v>
      </c>
      <c r="AU98" s="134">
        <v>0</v>
      </c>
    </row>
    <row r="99" spans="1:47">
      <c r="A99" s="133" t="s">
        <v>1526</v>
      </c>
      <c r="B99" s="134">
        <v>804</v>
      </c>
      <c r="C99" s="134">
        <v>659</v>
      </c>
      <c r="D99" s="134">
        <v>406</v>
      </c>
      <c r="E99" s="134">
        <v>398</v>
      </c>
      <c r="F99" s="134">
        <v>150</v>
      </c>
      <c r="G99" s="134">
        <v>465</v>
      </c>
      <c r="H99" s="134">
        <v>97</v>
      </c>
      <c r="I99" s="134">
        <v>92</v>
      </c>
      <c r="J99" s="134">
        <v>470</v>
      </c>
      <c r="K99" s="134">
        <v>334</v>
      </c>
      <c r="L99" s="134">
        <v>182</v>
      </c>
      <c r="M99" s="134">
        <v>804</v>
      </c>
      <c r="N99" s="134">
        <v>87</v>
      </c>
      <c r="O99" s="134">
        <v>127</v>
      </c>
      <c r="P99" s="134">
        <v>71</v>
      </c>
      <c r="Q99" s="134">
        <v>51</v>
      </c>
      <c r="R99" s="134">
        <v>129</v>
      </c>
      <c r="S99" s="134">
        <v>329</v>
      </c>
      <c r="T99" s="134">
        <v>65</v>
      </c>
      <c r="U99" s="134">
        <v>159</v>
      </c>
      <c r="V99" s="134">
        <v>598</v>
      </c>
      <c r="W99" s="134">
        <v>68</v>
      </c>
      <c r="X99" s="134">
        <v>8</v>
      </c>
      <c r="Y99" s="134">
        <v>0</v>
      </c>
      <c r="Z99" s="134">
        <v>132</v>
      </c>
      <c r="AA99" s="134">
        <v>13</v>
      </c>
      <c r="AB99" s="134">
        <v>46</v>
      </c>
      <c r="AC99" s="134">
        <v>60</v>
      </c>
      <c r="AD99" s="134">
        <v>114</v>
      </c>
      <c r="AE99" s="134">
        <v>26</v>
      </c>
      <c r="AF99" s="134">
        <v>21</v>
      </c>
      <c r="AG99" s="134">
        <v>174</v>
      </c>
      <c r="AH99" s="134">
        <v>11</v>
      </c>
      <c r="AI99" s="134">
        <v>59</v>
      </c>
      <c r="AJ99" s="134">
        <v>68</v>
      </c>
      <c r="AK99" s="134">
        <v>51</v>
      </c>
      <c r="AL99" s="134">
        <v>351</v>
      </c>
      <c r="AM99" s="134">
        <v>272</v>
      </c>
      <c r="AN99" s="134">
        <v>84</v>
      </c>
      <c r="AO99" s="134">
        <v>804</v>
      </c>
      <c r="AP99" s="134">
        <v>118</v>
      </c>
      <c r="AQ99" s="134">
        <v>0</v>
      </c>
      <c r="AR99" s="134">
        <v>0</v>
      </c>
      <c r="AS99" s="134">
        <v>35</v>
      </c>
      <c r="AT99" s="134">
        <v>651</v>
      </c>
      <c r="AU99" s="134">
        <v>0</v>
      </c>
    </row>
    <row r="100" spans="1:47">
      <c r="A100" s="133" t="s">
        <v>1527</v>
      </c>
      <c r="B100" s="134">
        <v>790</v>
      </c>
      <c r="C100" s="134">
        <v>637</v>
      </c>
      <c r="D100" s="134">
        <v>428</v>
      </c>
      <c r="E100" s="134">
        <v>362</v>
      </c>
      <c r="F100" s="134">
        <v>174</v>
      </c>
      <c r="G100" s="134">
        <v>428</v>
      </c>
      <c r="H100" s="134">
        <v>87</v>
      </c>
      <c r="I100" s="134">
        <v>101</v>
      </c>
      <c r="J100" s="134">
        <v>539</v>
      </c>
      <c r="K100" s="134">
        <v>251</v>
      </c>
      <c r="L100" s="134">
        <v>116</v>
      </c>
      <c r="M100" s="134">
        <v>790</v>
      </c>
      <c r="N100" s="134">
        <v>76</v>
      </c>
      <c r="O100" s="134">
        <v>291</v>
      </c>
      <c r="P100" s="134">
        <v>68</v>
      </c>
      <c r="Q100" s="134">
        <v>46</v>
      </c>
      <c r="R100" s="134">
        <v>143</v>
      </c>
      <c r="S100" s="134">
        <v>348</v>
      </c>
      <c r="T100" s="134">
        <v>62</v>
      </c>
      <c r="U100" s="134">
        <v>123</v>
      </c>
      <c r="V100" s="134">
        <v>578</v>
      </c>
      <c r="W100" s="134">
        <v>63</v>
      </c>
      <c r="X100" s="134">
        <v>8</v>
      </c>
      <c r="Y100" s="134">
        <v>3</v>
      </c>
      <c r="Z100" s="134">
        <v>121</v>
      </c>
      <c r="AA100" s="134">
        <v>12</v>
      </c>
      <c r="AB100" s="134">
        <v>61</v>
      </c>
      <c r="AC100" s="134">
        <v>47</v>
      </c>
      <c r="AD100" s="134">
        <v>45</v>
      </c>
      <c r="AE100" s="134">
        <v>35</v>
      </c>
      <c r="AF100" s="134">
        <v>20</v>
      </c>
      <c r="AG100" s="134">
        <v>205</v>
      </c>
      <c r="AH100" s="134">
        <v>4</v>
      </c>
      <c r="AI100" s="134">
        <v>74</v>
      </c>
      <c r="AJ100" s="134">
        <v>87</v>
      </c>
      <c r="AK100" s="134">
        <v>28</v>
      </c>
      <c r="AL100" s="134">
        <v>469</v>
      </c>
      <c r="AM100" s="134">
        <v>168</v>
      </c>
      <c r="AN100" s="134">
        <v>99</v>
      </c>
      <c r="AO100" s="134">
        <v>790</v>
      </c>
      <c r="AP100" s="134">
        <v>125</v>
      </c>
      <c r="AQ100" s="134">
        <v>0</v>
      </c>
      <c r="AR100" s="134">
        <v>0</v>
      </c>
      <c r="AS100" s="134">
        <v>27</v>
      </c>
      <c r="AT100" s="134">
        <v>638</v>
      </c>
      <c r="AU100" s="134">
        <v>0</v>
      </c>
    </row>
    <row r="101" spans="1:47">
      <c r="A101" s="133" t="s">
        <v>1528</v>
      </c>
      <c r="B101" s="134">
        <v>431</v>
      </c>
      <c r="C101" s="134">
        <v>347</v>
      </c>
      <c r="D101" s="134">
        <v>235</v>
      </c>
      <c r="E101" s="134">
        <v>196</v>
      </c>
      <c r="F101" s="134">
        <v>94</v>
      </c>
      <c r="G101" s="134">
        <v>223</v>
      </c>
      <c r="H101" s="134">
        <v>57</v>
      </c>
      <c r="I101" s="134">
        <v>57</v>
      </c>
      <c r="J101" s="134">
        <v>287</v>
      </c>
      <c r="K101" s="134">
        <v>144</v>
      </c>
      <c r="L101" s="134">
        <v>51</v>
      </c>
      <c r="M101" s="134">
        <v>431</v>
      </c>
      <c r="N101" s="134">
        <v>39</v>
      </c>
      <c r="O101" s="134">
        <v>163</v>
      </c>
      <c r="P101" s="134">
        <v>15</v>
      </c>
      <c r="Q101" s="134">
        <v>25</v>
      </c>
      <c r="R101" s="134">
        <v>72</v>
      </c>
      <c r="S101" s="134">
        <v>207</v>
      </c>
      <c r="T101" s="134">
        <v>31</v>
      </c>
      <c r="U101" s="134">
        <v>80</v>
      </c>
      <c r="V101" s="134">
        <v>344</v>
      </c>
      <c r="W101" s="134">
        <v>52</v>
      </c>
      <c r="X101" s="134">
        <v>1</v>
      </c>
      <c r="Y101" s="134">
        <v>1</v>
      </c>
      <c r="Z101" s="134">
        <v>68</v>
      </c>
      <c r="AA101" s="134">
        <v>6</v>
      </c>
      <c r="AB101" s="134">
        <v>22</v>
      </c>
      <c r="AC101" s="134">
        <v>21</v>
      </c>
      <c r="AD101" s="134">
        <v>33</v>
      </c>
      <c r="AE101" s="134">
        <v>29</v>
      </c>
      <c r="AF101" s="134">
        <v>11</v>
      </c>
      <c r="AG101" s="134">
        <v>109</v>
      </c>
      <c r="AH101" s="134">
        <v>0</v>
      </c>
      <c r="AI101" s="134">
        <v>26</v>
      </c>
      <c r="AJ101" s="134">
        <v>47</v>
      </c>
      <c r="AK101" s="134">
        <v>16</v>
      </c>
      <c r="AL101" s="134">
        <v>157</v>
      </c>
      <c r="AM101" s="134">
        <v>161</v>
      </c>
      <c r="AN101" s="134">
        <v>84</v>
      </c>
      <c r="AO101" s="134">
        <v>431</v>
      </c>
      <c r="AP101" s="134">
        <v>69</v>
      </c>
      <c r="AQ101" s="134">
        <v>0</v>
      </c>
      <c r="AR101" s="134">
        <v>0</v>
      </c>
      <c r="AS101" s="134">
        <v>13</v>
      </c>
      <c r="AT101" s="134">
        <v>349</v>
      </c>
      <c r="AU101" s="134">
        <v>0</v>
      </c>
    </row>
    <row r="102" spans="1:47">
      <c r="A102" s="133" t="s">
        <v>1529</v>
      </c>
      <c r="B102" s="134">
        <v>635</v>
      </c>
      <c r="C102" s="134">
        <v>496</v>
      </c>
      <c r="D102" s="134">
        <v>345</v>
      </c>
      <c r="E102" s="134">
        <v>290</v>
      </c>
      <c r="F102" s="134">
        <v>107</v>
      </c>
      <c r="G102" s="134">
        <v>378</v>
      </c>
      <c r="H102" s="134">
        <v>70</v>
      </c>
      <c r="I102" s="134">
        <v>80</v>
      </c>
      <c r="J102" s="134">
        <v>424</v>
      </c>
      <c r="K102" s="134">
        <v>211</v>
      </c>
      <c r="L102" s="134">
        <v>110</v>
      </c>
      <c r="M102" s="134">
        <v>635</v>
      </c>
      <c r="N102" s="134">
        <v>57</v>
      </c>
      <c r="O102" s="134">
        <v>59</v>
      </c>
      <c r="P102" s="134">
        <v>45</v>
      </c>
      <c r="Q102" s="134">
        <v>53</v>
      </c>
      <c r="R102" s="134">
        <v>73</v>
      </c>
      <c r="S102" s="134">
        <v>308</v>
      </c>
      <c r="T102" s="134">
        <v>64</v>
      </c>
      <c r="U102" s="134">
        <v>92</v>
      </c>
      <c r="V102" s="134">
        <v>488</v>
      </c>
      <c r="W102" s="134">
        <v>63</v>
      </c>
      <c r="X102" s="134">
        <v>5</v>
      </c>
      <c r="Y102" s="134">
        <v>1</v>
      </c>
      <c r="Z102" s="134">
        <v>84</v>
      </c>
      <c r="AA102" s="134">
        <v>8</v>
      </c>
      <c r="AB102" s="134">
        <v>35</v>
      </c>
      <c r="AC102" s="134">
        <v>43</v>
      </c>
      <c r="AD102" s="134">
        <v>93</v>
      </c>
      <c r="AE102" s="134">
        <v>30</v>
      </c>
      <c r="AF102" s="134">
        <v>8</v>
      </c>
      <c r="AG102" s="134">
        <v>140</v>
      </c>
      <c r="AH102" s="134">
        <v>16</v>
      </c>
      <c r="AI102" s="134">
        <v>40</v>
      </c>
      <c r="AJ102" s="134">
        <v>67</v>
      </c>
      <c r="AK102" s="134">
        <v>21</v>
      </c>
      <c r="AL102" s="134">
        <v>444</v>
      </c>
      <c r="AM102" s="134">
        <v>105</v>
      </c>
      <c r="AN102" s="134">
        <v>46</v>
      </c>
      <c r="AO102" s="134">
        <v>635</v>
      </c>
      <c r="AP102" s="134">
        <v>88</v>
      </c>
      <c r="AQ102" s="134">
        <v>0</v>
      </c>
      <c r="AR102" s="134">
        <v>0</v>
      </c>
      <c r="AS102" s="134">
        <v>36</v>
      </c>
      <c r="AT102" s="134">
        <v>511</v>
      </c>
      <c r="AU102" s="134">
        <v>0</v>
      </c>
    </row>
    <row r="103" spans="1:47">
      <c r="A103" s="133"/>
      <c r="B103" s="134">
        <v>1867</v>
      </c>
      <c r="C103" s="134">
        <v>1499</v>
      </c>
      <c r="D103" s="134">
        <v>939</v>
      </c>
      <c r="E103" s="134">
        <v>928</v>
      </c>
      <c r="F103" s="134">
        <v>334</v>
      </c>
      <c r="G103" s="134">
        <v>1051</v>
      </c>
      <c r="H103" s="134">
        <v>229</v>
      </c>
      <c r="I103" s="134">
        <v>253</v>
      </c>
      <c r="J103" s="134">
        <v>1038</v>
      </c>
      <c r="K103" s="134">
        <v>829</v>
      </c>
      <c r="L103" s="134">
        <v>502</v>
      </c>
      <c r="M103" s="134">
        <v>1867</v>
      </c>
      <c r="N103" s="134">
        <v>94</v>
      </c>
      <c r="O103" s="134">
        <v>0</v>
      </c>
      <c r="P103" s="134">
        <v>140</v>
      </c>
      <c r="Q103" s="134">
        <v>137</v>
      </c>
      <c r="R103" s="134">
        <v>354</v>
      </c>
      <c r="S103" s="134">
        <v>718</v>
      </c>
      <c r="T103" s="134">
        <v>140</v>
      </c>
      <c r="U103" s="134">
        <v>377</v>
      </c>
      <c r="V103" s="134">
        <v>1358</v>
      </c>
      <c r="W103" s="134">
        <v>75</v>
      </c>
      <c r="X103" s="134">
        <v>11</v>
      </c>
      <c r="Y103" s="134">
        <v>14</v>
      </c>
      <c r="Z103" s="134">
        <v>312</v>
      </c>
      <c r="AA103" s="134">
        <v>28</v>
      </c>
      <c r="AB103" s="134">
        <v>128</v>
      </c>
      <c r="AC103" s="134">
        <v>154</v>
      </c>
      <c r="AD103" s="134">
        <v>199</v>
      </c>
      <c r="AE103" s="134">
        <v>75</v>
      </c>
      <c r="AF103" s="134">
        <v>51</v>
      </c>
      <c r="AG103" s="134">
        <v>409</v>
      </c>
      <c r="AH103" s="134">
        <v>17</v>
      </c>
      <c r="AI103" s="134">
        <v>149</v>
      </c>
      <c r="AJ103" s="134">
        <v>233</v>
      </c>
      <c r="AK103" s="134">
        <v>120</v>
      </c>
      <c r="AL103" s="134">
        <v>849</v>
      </c>
      <c r="AM103" s="134">
        <v>732</v>
      </c>
      <c r="AN103" s="134">
        <v>124</v>
      </c>
      <c r="AO103" s="134">
        <v>1867</v>
      </c>
      <c r="AP103" s="134">
        <v>222</v>
      </c>
      <c r="AQ103" s="134">
        <v>0</v>
      </c>
      <c r="AR103" s="134">
        <v>0</v>
      </c>
      <c r="AS103" s="134">
        <v>47</v>
      </c>
      <c r="AT103" s="134">
        <v>1598</v>
      </c>
      <c r="AU103" s="134">
        <v>0</v>
      </c>
    </row>
    <row r="104" spans="1:47">
      <c r="A104" s="133" t="s">
        <v>1306</v>
      </c>
      <c r="B104" s="134">
        <v>92</v>
      </c>
      <c r="C104" s="134">
        <v>69</v>
      </c>
      <c r="D104" s="134">
        <v>46</v>
      </c>
      <c r="E104" s="134">
        <v>46</v>
      </c>
      <c r="F104" s="134">
        <v>19</v>
      </c>
      <c r="G104" s="134">
        <v>54</v>
      </c>
      <c r="H104" s="134">
        <v>9</v>
      </c>
      <c r="I104" s="134">
        <v>10</v>
      </c>
      <c r="J104" s="134">
        <v>54</v>
      </c>
      <c r="K104" s="134">
        <v>38</v>
      </c>
      <c r="L104" s="134">
        <v>22</v>
      </c>
      <c r="M104" s="134">
        <v>92</v>
      </c>
      <c r="N104" s="134">
        <v>14</v>
      </c>
      <c r="O104" s="134">
        <v>0</v>
      </c>
      <c r="P104" s="134">
        <v>7</v>
      </c>
      <c r="Q104" s="134">
        <v>10</v>
      </c>
      <c r="R104" s="134">
        <v>13</v>
      </c>
      <c r="S104" s="134">
        <v>45</v>
      </c>
      <c r="T104" s="134">
        <v>6</v>
      </c>
      <c r="U104" s="134">
        <v>11</v>
      </c>
      <c r="V104" s="134">
        <v>68</v>
      </c>
      <c r="W104" s="134">
        <v>12</v>
      </c>
      <c r="X104" s="134">
        <v>0</v>
      </c>
      <c r="Y104" s="134">
        <v>2</v>
      </c>
      <c r="Z104" s="134">
        <v>10</v>
      </c>
      <c r="AA104" s="134">
        <v>0</v>
      </c>
      <c r="AB104" s="134">
        <v>3</v>
      </c>
      <c r="AC104" s="134">
        <v>5</v>
      </c>
      <c r="AD104" s="134">
        <v>7</v>
      </c>
      <c r="AE104" s="134">
        <v>4</v>
      </c>
      <c r="AF104" s="134">
        <v>6</v>
      </c>
      <c r="AG104" s="134">
        <v>23</v>
      </c>
      <c r="AH104" s="134">
        <v>2</v>
      </c>
      <c r="AI104" s="134">
        <v>6</v>
      </c>
      <c r="AJ104" s="134">
        <v>12</v>
      </c>
      <c r="AK104" s="134">
        <v>9</v>
      </c>
      <c r="AL104" s="134">
        <v>33</v>
      </c>
      <c r="AM104" s="134">
        <v>36</v>
      </c>
      <c r="AN104" s="134">
        <v>7</v>
      </c>
      <c r="AO104" s="134">
        <v>92</v>
      </c>
      <c r="AP104" s="134">
        <v>9</v>
      </c>
      <c r="AQ104" s="134">
        <v>0</v>
      </c>
      <c r="AR104" s="134">
        <v>0</v>
      </c>
      <c r="AS104" s="134">
        <v>5</v>
      </c>
      <c r="AT104" s="134">
        <v>78</v>
      </c>
      <c r="AU104" s="134">
        <v>0</v>
      </c>
    </row>
    <row r="105" spans="1:47">
      <c r="A105" s="133" t="s">
        <v>1314</v>
      </c>
      <c r="B105" s="134">
        <v>156</v>
      </c>
      <c r="C105" s="134">
        <v>127</v>
      </c>
      <c r="D105" s="134">
        <v>86</v>
      </c>
      <c r="E105" s="134">
        <v>70</v>
      </c>
      <c r="F105" s="134">
        <v>25</v>
      </c>
      <c r="G105" s="134">
        <v>76</v>
      </c>
      <c r="H105" s="134">
        <v>29</v>
      </c>
      <c r="I105" s="134">
        <v>26</v>
      </c>
      <c r="J105" s="134">
        <v>91</v>
      </c>
      <c r="K105" s="134">
        <v>65</v>
      </c>
      <c r="L105" s="134">
        <v>29</v>
      </c>
      <c r="M105" s="134">
        <v>156</v>
      </c>
      <c r="N105" s="134">
        <v>27</v>
      </c>
      <c r="O105" s="134">
        <v>0</v>
      </c>
      <c r="P105" s="134">
        <v>14</v>
      </c>
      <c r="Q105" s="134">
        <v>14</v>
      </c>
      <c r="R105" s="134">
        <v>28</v>
      </c>
      <c r="S105" s="134">
        <v>56</v>
      </c>
      <c r="T105" s="134">
        <v>11</v>
      </c>
      <c r="U105" s="134">
        <v>33</v>
      </c>
      <c r="V105" s="134">
        <v>111</v>
      </c>
      <c r="W105" s="134">
        <v>21</v>
      </c>
      <c r="X105" s="134">
        <v>2</v>
      </c>
      <c r="Y105" s="134">
        <v>1</v>
      </c>
      <c r="Z105" s="134">
        <v>17</v>
      </c>
      <c r="AA105" s="134">
        <v>3</v>
      </c>
      <c r="AB105" s="134">
        <v>13</v>
      </c>
      <c r="AC105" s="134">
        <v>20</v>
      </c>
      <c r="AD105" s="134">
        <v>7</v>
      </c>
      <c r="AE105" s="134">
        <v>8</v>
      </c>
      <c r="AF105" s="134">
        <v>2</v>
      </c>
      <c r="AG105" s="134">
        <v>38</v>
      </c>
      <c r="AH105" s="134">
        <v>1</v>
      </c>
      <c r="AI105" s="134">
        <v>15</v>
      </c>
      <c r="AJ105" s="134">
        <v>7</v>
      </c>
      <c r="AK105" s="134">
        <v>5</v>
      </c>
      <c r="AL105" s="134">
        <v>23</v>
      </c>
      <c r="AM105" s="134">
        <v>99</v>
      </c>
      <c r="AN105" s="134">
        <v>14</v>
      </c>
      <c r="AO105" s="134">
        <v>156</v>
      </c>
      <c r="AP105" s="134">
        <v>25</v>
      </c>
      <c r="AQ105" s="134">
        <v>0</v>
      </c>
      <c r="AR105" s="134">
        <v>0</v>
      </c>
      <c r="AS105" s="134">
        <v>9</v>
      </c>
      <c r="AT105" s="134">
        <v>122</v>
      </c>
      <c r="AU105" s="134">
        <v>0</v>
      </c>
    </row>
    <row r="106" spans="1:47">
      <c r="A106" s="133" t="s">
        <v>1317</v>
      </c>
      <c r="B106" s="134">
        <v>71</v>
      </c>
      <c r="C106" s="134">
        <v>55</v>
      </c>
      <c r="D106" s="134">
        <v>36</v>
      </c>
      <c r="E106" s="134">
        <v>35</v>
      </c>
      <c r="F106" s="134">
        <v>17</v>
      </c>
      <c r="G106" s="134">
        <v>41</v>
      </c>
      <c r="H106" s="134">
        <v>8</v>
      </c>
      <c r="I106" s="134">
        <v>5</v>
      </c>
      <c r="J106" s="134">
        <v>38</v>
      </c>
      <c r="K106" s="134">
        <v>33</v>
      </c>
      <c r="L106" s="134">
        <v>20</v>
      </c>
      <c r="M106" s="134">
        <v>71</v>
      </c>
      <c r="N106" s="134">
        <v>6</v>
      </c>
      <c r="O106" s="134">
        <v>0</v>
      </c>
      <c r="P106" s="134">
        <v>15</v>
      </c>
      <c r="Q106" s="134">
        <v>9</v>
      </c>
      <c r="R106" s="134">
        <v>17</v>
      </c>
      <c r="S106" s="134">
        <v>18</v>
      </c>
      <c r="T106" s="134">
        <v>6</v>
      </c>
      <c r="U106" s="134">
        <v>6</v>
      </c>
      <c r="V106" s="134">
        <v>33</v>
      </c>
      <c r="W106" s="134">
        <v>5</v>
      </c>
      <c r="X106" s="134">
        <v>3</v>
      </c>
      <c r="Y106" s="134">
        <v>2</v>
      </c>
      <c r="Z106" s="134">
        <v>12</v>
      </c>
      <c r="AA106" s="134">
        <v>1</v>
      </c>
      <c r="AB106" s="134">
        <v>3</v>
      </c>
      <c r="AC106" s="134">
        <v>9</v>
      </c>
      <c r="AD106" s="134">
        <v>2</v>
      </c>
      <c r="AE106" s="134">
        <v>1</v>
      </c>
      <c r="AF106" s="134">
        <v>0</v>
      </c>
      <c r="AG106" s="134">
        <v>13</v>
      </c>
      <c r="AH106" s="134">
        <v>1</v>
      </c>
      <c r="AI106" s="134">
        <v>11</v>
      </c>
      <c r="AJ106" s="134">
        <v>7</v>
      </c>
      <c r="AK106" s="134">
        <v>2</v>
      </c>
      <c r="AL106" s="134">
        <v>43</v>
      </c>
      <c r="AM106" s="134">
        <v>20</v>
      </c>
      <c r="AN106" s="134">
        <v>3</v>
      </c>
      <c r="AO106" s="134">
        <v>71</v>
      </c>
      <c r="AP106" s="134">
        <v>4</v>
      </c>
      <c r="AQ106" s="134">
        <v>0</v>
      </c>
      <c r="AR106" s="134">
        <v>0</v>
      </c>
      <c r="AS106" s="134">
        <v>2</v>
      </c>
      <c r="AT106" s="134">
        <v>65</v>
      </c>
      <c r="AU106" s="134">
        <v>0</v>
      </c>
    </row>
    <row r="107" spans="1:47">
      <c r="A107" s="133" t="s">
        <v>1295</v>
      </c>
      <c r="B107" s="134">
        <v>175</v>
      </c>
      <c r="C107" s="134">
        <v>145</v>
      </c>
      <c r="D107" s="134">
        <v>96</v>
      </c>
      <c r="E107" s="134">
        <v>79</v>
      </c>
      <c r="F107" s="134">
        <v>28</v>
      </c>
      <c r="G107" s="134">
        <v>91</v>
      </c>
      <c r="H107" s="134">
        <v>24</v>
      </c>
      <c r="I107" s="134">
        <v>32</v>
      </c>
      <c r="J107" s="134">
        <v>101</v>
      </c>
      <c r="K107" s="134">
        <v>74</v>
      </c>
      <c r="L107" s="134">
        <v>43</v>
      </c>
      <c r="M107" s="134">
        <v>175</v>
      </c>
      <c r="N107" s="134">
        <v>18</v>
      </c>
      <c r="O107" s="134">
        <v>0</v>
      </c>
      <c r="P107" s="134">
        <v>17</v>
      </c>
      <c r="Q107" s="134">
        <v>16</v>
      </c>
      <c r="R107" s="134">
        <v>34</v>
      </c>
      <c r="S107" s="134">
        <v>63</v>
      </c>
      <c r="T107" s="134">
        <v>17</v>
      </c>
      <c r="U107" s="134">
        <v>28</v>
      </c>
      <c r="V107" s="134">
        <v>123</v>
      </c>
      <c r="W107" s="134">
        <v>14</v>
      </c>
      <c r="X107" s="134">
        <v>2</v>
      </c>
      <c r="Y107" s="134">
        <v>2</v>
      </c>
      <c r="Z107" s="134">
        <v>31</v>
      </c>
      <c r="AA107" s="134">
        <v>5</v>
      </c>
      <c r="AB107" s="134">
        <v>10</v>
      </c>
      <c r="AC107" s="134">
        <v>21</v>
      </c>
      <c r="AD107" s="134">
        <v>17</v>
      </c>
      <c r="AE107" s="134">
        <v>5</v>
      </c>
      <c r="AF107" s="134">
        <v>5</v>
      </c>
      <c r="AG107" s="134">
        <v>38</v>
      </c>
      <c r="AH107" s="134">
        <v>0</v>
      </c>
      <c r="AI107" s="134">
        <v>10</v>
      </c>
      <c r="AJ107" s="134">
        <v>14</v>
      </c>
      <c r="AK107" s="134">
        <v>13</v>
      </c>
      <c r="AL107" s="134">
        <v>74</v>
      </c>
      <c r="AM107" s="134">
        <v>70</v>
      </c>
      <c r="AN107" s="134">
        <v>7</v>
      </c>
      <c r="AO107" s="134">
        <v>175</v>
      </c>
      <c r="AP107" s="134">
        <v>29</v>
      </c>
      <c r="AQ107" s="134">
        <v>0</v>
      </c>
      <c r="AR107" s="134">
        <v>0</v>
      </c>
      <c r="AS107" s="134">
        <v>10</v>
      </c>
      <c r="AT107" s="134">
        <v>136</v>
      </c>
      <c r="AU107" s="134">
        <v>0</v>
      </c>
    </row>
    <row r="108" spans="1:47">
      <c r="A108" s="133" t="s">
        <v>1322</v>
      </c>
      <c r="B108" s="134">
        <v>78</v>
      </c>
      <c r="C108" s="134">
        <v>53</v>
      </c>
      <c r="D108" s="134">
        <v>33</v>
      </c>
      <c r="E108" s="134">
        <v>45</v>
      </c>
      <c r="F108" s="134">
        <v>22</v>
      </c>
      <c r="G108" s="134">
        <v>47</v>
      </c>
      <c r="H108" s="134">
        <v>5</v>
      </c>
      <c r="I108" s="134">
        <v>4</v>
      </c>
      <c r="J108" s="134">
        <v>44</v>
      </c>
      <c r="K108" s="134">
        <v>34</v>
      </c>
      <c r="L108" s="134">
        <v>23</v>
      </c>
      <c r="M108" s="134">
        <v>78</v>
      </c>
      <c r="N108" s="134">
        <v>3</v>
      </c>
      <c r="O108" s="134">
        <v>0</v>
      </c>
      <c r="P108" s="134">
        <v>9</v>
      </c>
      <c r="Q108" s="134">
        <v>9</v>
      </c>
      <c r="R108" s="134">
        <v>15</v>
      </c>
      <c r="S108" s="134">
        <v>24</v>
      </c>
      <c r="T108" s="134">
        <v>3</v>
      </c>
      <c r="U108" s="134">
        <v>18</v>
      </c>
      <c r="V108" s="134">
        <v>50</v>
      </c>
      <c r="W108" s="134">
        <v>4</v>
      </c>
      <c r="X108" s="134">
        <v>0</v>
      </c>
      <c r="Y108" s="134">
        <v>0</v>
      </c>
      <c r="Z108" s="134">
        <v>22</v>
      </c>
      <c r="AA108" s="134">
        <v>3</v>
      </c>
      <c r="AB108" s="134">
        <v>2</v>
      </c>
      <c r="AC108" s="134">
        <v>5</v>
      </c>
      <c r="AD108" s="134">
        <v>5</v>
      </c>
      <c r="AE108" s="134">
        <v>4</v>
      </c>
      <c r="AF108" s="134">
        <v>1</v>
      </c>
      <c r="AG108" s="134">
        <v>15</v>
      </c>
      <c r="AH108" s="134">
        <v>2</v>
      </c>
      <c r="AI108" s="134">
        <v>8</v>
      </c>
      <c r="AJ108" s="134">
        <v>5</v>
      </c>
      <c r="AK108" s="134">
        <v>3</v>
      </c>
      <c r="AL108" s="134">
        <v>37</v>
      </c>
      <c r="AM108" s="134">
        <v>34</v>
      </c>
      <c r="AN108" s="134">
        <v>2</v>
      </c>
      <c r="AO108" s="134">
        <v>78</v>
      </c>
      <c r="AP108" s="134">
        <v>7</v>
      </c>
      <c r="AQ108" s="134">
        <v>0</v>
      </c>
      <c r="AR108" s="134">
        <v>0</v>
      </c>
      <c r="AS108" s="134">
        <v>5</v>
      </c>
      <c r="AT108" s="134">
        <v>66</v>
      </c>
      <c r="AU108" s="134">
        <v>0</v>
      </c>
    </row>
    <row r="109" spans="1:47">
      <c r="A109" s="133" t="s">
        <v>1323</v>
      </c>
      <c r="B109" s="134">
        <v>87</v>
      </c>
      <c r="C109" s="134">
        <v>69</v>
      </c>
      <c r="D109" s="134">
        <v>42</v>
      </c>
      <c r="E109" s="134">
        <v>45</v>
      </c>
      <c r="F109" s="134">
        <v>26</v>
      </c>
      <c r="G109" s="134">
        <v>52</v>
      </c>
      <c r="H109" s="134">
        <v>5</v>
      </c>
      <c r="I109" s="134">
        <v>4</v>
      </c>
      <c r="J109" s="134">
        <v>60</v>
      </c>
      <c r="K109" s="134">
        <v>27</v>
      </c>
      <c r="L109" s="134">
        <v>18</v>
      </c>
      <c r="M109" s="134">
        <v>87</v>
      </c>
      <c r="N109" s="134">
        <v>6</v>
      </c>
      <c r="O109" s="134">
        <v>0</v>
      </c>
      <c r="P109" s="134">
        <v>10</v>
      </c>
      <c r="Q109" s="134">
        <v>10</v>
      </c>
      <c r="R109" s="134">
        <v>16</v>
      </c>
      <c r="S109" s="134">
        <v>30</v>
      </c>
      <c r="T109" s="134">
        <v>8</v>
      </c>
      <c r="U109" s="134">
        <v>13</v>
      </c>
      <c r="V109" s="134">
        <v>54</v>
      </c>
      <c r="W109" s="134">
        <v>3</v>
      </c>
      <c r="X109" s="134">
        <v>2</v>
      </c>
      <c r="Y109" s="134">
        <v>1</v>
      </c>
      <c r="Z109" s="134">
        <v>19</v>
      </c>
      <c r="AA109" s="134">
        <v>1</v>
      </c>
      <c r="AB109" s="134">
        <v>5</v>
      </c>
      <c r="AC109" s="134">
        <v>5</v>
      </c>
      <c r="AD109" s="134">
        <v>4</v>
      </c>
      <c r="AE109" s="134">
        <v>1</v>
      </c>
      <c r="AF109" s="134">
        <v>0</v>
      </c>
      <c r="AG109" s="134">
        <v>25</v>
      </c>
      <c r="AH109" s="134">
        <v>2</v>
      </c>
      <c r="AI109" s="134">
        <v>9</v>
      </c>
      <c r="AJ109" s="134">
        <v>10</v>
      </c>
      <c r="AK109" s="134">
        <v>8</v>
      </c>
      <c r="AL109" s="134">
        <v>48</v>
      </c>
      <c r="AM109" s="134">
        <v>29</v>
      </c>
      <c r="AN109" s="134">
        <v>1</v>
      </c>
      <c r="AO109" s="134">
        <v>87</v>
      </c>
      <c r="AP109" s="134">
        <v>15</v>
      </c>
      <c r="AQ109" s="134">
        <v>0</v>
      </c>
      <c r="AR109" s="134">
        <v>0</v>
      </c>
      <c r="AS109" s="134">
        <v>3</v>
      </c>
      <c r="AT109" s="134">
        <v>69</v>
      </c>
      <c r="AU109" s="134">
        <v>0</v>
      </c>
    </row>
    <row r="110" spans="1:47">
      <c r="A110" s="133" t="s">
        <v>1319</v>
      </c>
      <c r="B110" s="134">
        <v>17</v>
      </c>
      <c r="C110" s="134">
        <v>13</v>
      </c>
      <c r="D110" s="134">
        <v>7</v>
      </c>
      <c r="E110" s="134">
        <v>10</v>
      </c>
      <c r="F110" s="134">
        <v>6</v>
      </c>
      <c r="G110" s="134">
        <v>6</v>
      </c>
      <c r="H110" s="134">
        <v>2</v>
      </c>
      <c r="I110" s="134">
        <v>3</v>
      </c>
      <c r="J110" s="134">
        <v>12</v>
      </c>
      <c r="K110" s="134">
        <v>5</v>
      </c>
      <c r="L110" s="134">
        <v>4</v>
      </c>
      <c r="M110" s="134">
        <v>17</v>
      </c>
      <c r="N110" s="134">
        <v>2</v>
      </c>
      <c r="O110" s="134">
        <v>0</v>
      </c>
      <c r="P110" s="134">
        <v>2</v>
      </c>
      <c r="Q110" s="134">
        <v>2</v>
      </c>
      <c r="R110" s="134">
        <v>2</v>
      </c>
      <c r="S110" s="134">
        <v>9</v>
      </c>
      <c r="T110" s="134">
        <v>0</v>
      </c>
      <c r="U110" s="134">
        <v>2</v>
      </c>
      <c r="V110" s="134">
        <v>12</v>
      </c>
      <c r="W110" s="134">
        <v>1</v>
      </c>
      <c r="X110" s="134">
        <v>0</v>
      </c>
      <c r="Y110" s="134">
        <v>1</v>
      </c>
      <c r="Z110" s="134">
        <v>2</v>
      </c>
      <c r="AA110" s="134">
        <v>0</v>
      </c>
      <c r="AB110" s="134">
        <v>0</v>
      </c>
      <c r="AC110" s="134">
        <v>0</v>
      </c>
      <c r="AD110" s="134">
        <v>1</v>
      </c>
      <c r="AE110" s="134">
        <v>3</v>
      </c>
      <c r="AF110" s="134">
        <v>0</v>
      </c>
      <c r="AG110" s="134">
        <v>8</v>
      </c>
      <c r="AH110" s="134">
        <v>0</v>
      </c>
      <c r="AI110" s="134">
        <v>1</v>
      </c>
      <c r="AJ110" s="134">
        <v>0</v>
      </c>
      <c r="AK110" s="134">
        <v>4</v>
      </c>
      <c r="AL110" s="134">
        <v>4</v>
      </c>
      <c r="AM110" s="134">
        <v>9</v>
      </c>
      <c r="AN110" s="134">
        <v>0</v>
      </c>
      <c r="AO110" s="134">
        <v>17</v>
      </c>
      <c r="AP110" s="134">
        <v>4</v>
      </c>
      <c r="AQ110" s="134">
        <v>0</v>
      </c>
      <c r="AR110" s="134">
        <v>0</v>
      </c>
      <c r="AS110" s="134">
        <v>0</v>
      </c>
      <c r="AT110" s="134">
        <v>13</v>
      </c>
      <c r="AU110" s="134">
        <v>0</v>
      </c>
    </row>
    <row r="111" spans="1:47">
      <c r="A111" s="133" t="s">
        <v>1321</v>
      </c>
      <c r="B111" s="134">
        <v>144</v>
      </c>
      <c r="C111" s="134">
        <v>118</v>
      </c>
      <c r="D111" s="134">
        <v>76</v>
      </c>
      <c r="E111" s="134">
        <v>68</v>
      </c>
      <c r="F111" s="134">
        <v>32</v>
      </c>
      <c r="G111" s="134">
        <v>91</v>
      </c>
      <c r="H111" s="134">
        <v>12</v>
      </c>
      <c r="I111" s="134">
        <v>9</v>
      </c>
      <c r="J111" s="134">
        <v>84</v>
      </c>
      <c r="K111" s="134">
        <v>60</v>
      </c>
      <c r="L111" s="134">
        <v>30</v>
      </c>
      <c r="M111" s="134">
        <v>144</v>
      </c>
      <c r="N111" s="134">
        <v>14</v>
      </c>
      <c r="O111" s="134">
        <v>5</v>
      </c>
      <c r="P111" s="134">
        <v>13</v>
      </c>
      <c r="Q111" s="134">
        <v>14</v>
      </c>
      <c r="R111" s="134">
        <v>23</v>
      </c>
      <c r="S111" s="134">
        <v>54</v>
      </c>
      <c r="T111" s="134">
        <v>11</v>
      </c>
      <c r="U111" s="134">
        <v>29</v>
      </c>
      <c r="V111" s="134">
        <v>99</v>
      </c>
      <c r="W111" s="134">
        <v>9</v>
      </c>
      <c r="X111" s="134">
        <v>1</v>
      </c>
      <c r="Y111" s="134">
        <v>0</v>
      </c>
      <c r="Z111" s="134">
        <v>21</v>
      </c>
      <c r="AA111" s="134">
        <v>3</v>
      </c>
      <c r="AB111" s="134">
        <v>20</v>
      </c>
      <c r="AC111" s="134">
        <v>15</v>
      </c>
      <c r="AD111" s="134">
        <v>8</v>
      </c>
      <c r="AE111" s="134">
        <v>6</v>
      </c>
      <c r="AF111" s="134">
        <v>2</v>
      </c>
      <c r="AG111" s="134">
        <v>30</v>
      </c>
      <c r="AH111" s="134">
        <v>2</v>
      </c>
      <c r="AI111" s="134">
        <v>7</v>
      </c>
      <c r="AJ111" s="134">
        <v>20</v>
      </c>
      <c r="AK111" s="134">
        <v>15</v>
      </c>
      <c r="AL111" s="134">
        <v>57</v>
      </c>
      <c r="AM111" s="134">
        <v>69</v>
      </c>
      <c r="AN111" s="134">
        <v>0</v>
      </c>
      <c r="AO111" s="134">
        <v>144</v>
      </c>
      <c r="AP111" s="134">
        <v>15</v>
      </c>
      <c r="AQ111" s="134">
        <v>0</v>
      </c>
      <c r="AR111" s="134">
        <v>0</v>
      </c>
      <c r="AS111" s="134">
        <v>5</v>
      </c>
      <c r="AT111" s="134">
        <v>124</v>
      </c>
      <c r="AU111" s="134">
        <v>0</v>
      </c>
    </row>
    <row r="112" spans="1:47">
      <c r="A112" s="133" t="s">
        <v>1307</v>
      </c>
      <c r="B112" s="134">
        <v>177</v>
      </c>
      <c r="C112" s="134">
        <v>153</v>
      </c>
      <c r="D112" s="134">
        <v>92</v>
      </c>
      <c r="E112" s="134">
        <v>85</v>
      </c>
      <c r="F112" s="134">
        <v>25</v>
      </c>
      <c r="G112" s="134">
        <v>98</v>
      </c>
      <c r="H112" s="134">
        <v>23</v>
      </c>
      <c r="I112" s="134">
        <v>31</v>
      </c>
      <c r="J112" s="134">
        <v>93</v>
      </c>
      <c r="K112" s="134">
        <v>84</v>
      </c>
      <c r="L112" s="134">
        <v>48</v>
      </c>
      <c r="M112" s="134">
        <v>177</v>
      </c>
      <c r="N112" s="134">
        <v>26</v>
      </c>
      <c r="O112" s="134">
        <v>0</v>
      </c>
      <c r="P112" s="134">
        <v>8</v>
      </c>
      <c r="Q112" s="134">
        <v>15</v>
      </c>
      <c r="R112" s="134">
        <v>24</v>
      </c>
      <c r="S112" s="134">
        <v>76</v>
      </c>
      <c r="T112" s="134">
        <v>12</v>
      </c>
      <c r="U112" s="134">
        <v>42</v>
      </c>
      <c r="V112" s="134">
        <v>137</v>
      </c>
      <c r="W112" s="134">
        <v>15</v>
      </c>
      <c r="X112" s="134">
        <v>2</v>
      </c>
      <c r="Y112" s="134">
        <v>1</v>
      </c>
      <c r="Z112" s="134">
        <v>23</v>
      </c>
      <c r="AA112" s="134">
        <v>1</v>
      </c>
      <c r="AB112" s="134">
        <v>8</v>
      </c>
      <c r="AC112" s="134">
        <v>8</v>
      </c>
      <c r="AD112" s="134">
        <v>30</v>
      </c>
      <c r="AE112" s="134">
        <v>7</v>
      </c>
      <c r="AF112" s="134">
        <v>4</v>
      </c>
      <c r="AG112" s="134">
        <v>46</v>
      </c>
      <c r="AH112" s="134">
        <v>3</v>
      </c>
      <c r="AI112" s="134">
        <v>12</v>
      </c>
      <c r="AJ112" s="134">
        <v>14</v>
      </c>
      <c r="AK112" s="134">
        <v>7</v>
      </c>
      <c r="AL112" s="134">
        <v>83</v>
      </c>
      <c r="AM112" s="134">
        <v>62</v>
      </c>
      <c r="AN112" s="134">
        <v>12</v>
      </c>
      <c r="AO112" s="134">
        <v>177</v>
      </c>
      <c r="AP112" s="134">
        <v>22</v>
      </c>
      <c r="AQ112" s="134">
        <v>0</v>
      </c>
      <c r="AR112" s="134">
        <v>0</v>
      </c>
      <c r="AS112" s="134">
        <v>10</v>
      </c>
      <c r="AT112" s="134">
        <v>145</v>
      </c>
      <c r="AU112" s="134">
        <v>0</v>
      </c>
    </row>
    <row r="113" spans="1:47">
      <c r="A113" s="133" t="s">
        <v>1315</v>
      </c>
      <c r="B113" s="134">
        <v>144</v>
      </c>
      <c r="C113" s="134">
        <v>109</v>
      </c>
      <c r="D113" s="134">
        <v>83</v>
      </c>
      <c r="E113" s="134">
        <v>61</v>
      </c>
      <c r="F113" s="134">
        <v>25</v>
      </c>
      <c r="G113" s="134">
        <v>79</v>
      </c>
      <c r="H113" s="134">
        <v>12</v>
      </c>
      <c r="I113" s="134">
        <v>28</v>
      </c>
      <c r="J113" s="134">
        <v>94</v>
      </c>
      <c r="K113" s="134">
        <v>50</v>
      </c>
      <c r="L113" s="134">
        <v>28</v>
      </c>
      <c r="M113" s="134">
        <v>144</v>
      </c>
      <c r="N113" s="134">
        <v>14</v>
      </c>
      <c r="O113" s="134">
        <v>0</v>
      </c>
      <c r="P113" s="134">
        <v>29</v>
      </c>
      <c r="Q113" s="134">
        <v>9</v>
      </c>
      <c r="R113" s="134">
        <v>31</v>
      </c>
      <c r="S113" s="134">
        <v>58</v>
      </c>
      <c r="T113" s="134">
        <v>3</v>
      </c>
      <c r="U113" s="134">
        <v>13</v>
      </c>
      <c r="V113" s="134">
        <v>84</v>
      </c>
      <c r="W113" s="134">
        <v>15</v>
      </c>
      <c r="X113" s="134">
        <v>4</v>
      </c>
      <c r="Y113" s="134">
        <v>1</v>
      </c>
      <c r="Z113" s="134">
        <v>26</v>
      </c>
      <c r="AA113" s="134">
        <v>3</v>
      </c>
      <c r="AB113" s="134">
        <v>6</v>
      </c>
      <c r="AC113" s="134">
        <v>15</v>
      </c>
      <c r="AD113" s="134">
        <v>5</v>
      </c>
      <c r="AE113" s="134">
        <v>7</v>
      </c>
      <c r="AF113" s="134">
        <v>1</v>
      </c>
      <c r="AG113" s="134">
        <v>26</v>
      </c>
      <c r="AH113" s="134">
        <v>5</v>
      </c>
      <c r="AI113" s="134">
        <v>16</v>
      </c>
      <c r="AJ113" s="134">
        <v>12</v>
      </c>
      <c r="AK113" s="134">
        <v>14</v>
      </c>
      <c r="AL113" s="134">
        <v>57</v>
      </c>
      <c r="AM113" s="134">
        <v>55</v>
      </c>
      <c r="AN113" s="134">
        <v>15</v>
      </c>
      <c r="AO113" s="134">
        <v>144</v>
      </c>
      <c r="AP113" s="134">
        <v>23</v>
      </c>
      <c r="AQ113" s="134">
        <v>0</v>
      </c>
      <c r="AR113" s="134">
        <v>0</v>
      </c>
      <c r="AS113" s="134">
        <v>6</v>
      </c>
      <c r="AT113" s="134">
        <v>115</v>
      </c>
      <c r="AU113" s="134">
        <v>0</v>
      </c>
    </row>
    <row r="114" spans="1:47">
      <c r="A114" s="133" t="s">
        <v>1298</v>
      </c>
      <c r="B114" s="134">
        <v>106</v>
      </c>
      <c r="C114" s="134">
        <v>81</v>
      </c>
      <c r="D114" s="134">
        <v>52</v>
      </c>
      <c r="E114" s="134">
        <v>54</v>
      </c>
      <c r="F114" s="134">
        <v>31</v>
      </c>
      <c r="G114" s="134">
        <v>53</v>
      </c>
      <c r="H114" s="134">
        <v>9</v>
      </c>
      <c r="I114" s="134">
        <v>13</v>
      </c>
      <c r="J114" s="134">
        <v>64</v>
      </c>
      <c r="K114" s="134">
        <v>42</v>
      </c>
      <c r="L114" s="134">
        <v>25</v>
      </c>
      <c r="M114" s="134">
        <v>106</v>
      </c>
      <c r="N114" s="134">
        <v>8</v>
      </c>
      <c r="O114" s="134">
        <v>0</v>
      </c>
      <c r="P114" s="134">
        <v>12</v>
      </c>
      <c r="Q114" s="134">
        <v>9</v>
      </c>
      <c r="R114" s="134">
        <v>25</v>
      </c>
      <c r="S114" s="134">
        <v>37</v>
      </c>
      <c r="T114" s="134">
        <v>3</v>
      </c>
      <c r="U114" s="134">
        <v>20</v>
      </c>
      <c r="V114" s="134">
        <v>65</v>
      </c>
      <c r="W114" s="134">
        <v>8</v>
      </c>
      <c r="X114" s="134">
        <v>4</v>
      </c>
      <c r="Y114" s="134">
        <v>0</v>
      </c>
      <c r="Z114" s="134">
        <v>16</v>
      </c>
      <c r="AA114" s="134">
        <v>5</v>
      </c>
      <c r="AB114" s="134">
        <v>5</v>
      </c>
      <c r="AC114" s="134">
        <v>10</v>
      </c>
      <c r="AD114" s="134">
        <v>5</v>
      </c>
      <c r="AE114" s="134">
        <v>2</v>
      </c>
      <c r="AF114" s="134">
        <v>1</v>
      </c>
      <c r="AG114" s="134">
        <v>23</v>
      </c>
      <c r="AH114" s="134">
        <v>4</v>
      </c>
      <c r="AI114" s="134">
        <v>13</v>
      </c>
      <c r="AJ114" s="134">
        <v>10</v>
      </c>
      <c r="AK114" s="134">
        <v>15</v>
      </c>
      <c r="AL114" s="134">
        <v>37</v>
      </c>
      <c r="AM114" s="134">
        <v>51</v>
      </c>
      <c r="AN114" s="134">
        <v>0</v>
      </c>
      <c r="AO114" s="134">
        <v>106</v>
      </c>
      <c r="AP114" s="134">
        <v>17</v>
      </c>
      <c r="AQ114" s="134">
        <v>0</v>
      </c>
      <c r="AR114" s="134">
        <v>0</v>
      </c>
      <c r="AS114" s="134">
        <v>4</v>
      </c>
      <c r="AT114" s="134">
        <v>85</v>
      </c>
      <c r="AU114" s="134">
        <v>0</v>
      </c>
    </row>
    <row r="115" spans="1:47">
      <c r="A115" s="133" t="s">
        <v>1311</v>
      </c>
      <c r="B115" s="134">
        <v>204</v>
      </c>
      <c r="C115" s="134">
        <v>153</v>
      </c>
      <c r="D115" s="134">
        <v>106</v>
      </c>
      <c r="E115" s="134">
        <v>98</v>
      </c>
      <c r="F115" s="134">
        <v>38</v>
      </c>
      <c r="G115" s="134">
        <v>126</v>
      </c>
      <c r="H115" s="134">
        <v>19</v>
      </c>
      <c r="I115" s="134">
        <v>21</v>
      </c>
      <c r="J115" s="134">
        <v>119</v>
      </c>
      <c r="K115" s="134">
        <v>85</v>
      </c>
      <c r="L115" s="134">
        <v>43</v>
      </c>
      <c r="M115" s="134">
        <v>204</v>
      </c>
      <c r="N115" s="134">
        <v>15</v>
      </c>
      <c r="O115" s="134">
        <v>0</v>
      </c>
      <c r="P115" s="134">
        <v>8</v>
      </c>
      <c r="Q115" s="134">
        <v>11</v>
      </c>
      <c r="R115" s="134">
        <v>34</v>
      </c>
      <c r="S115" s="134">
        <v>73</v>
      </c>
      <c r="T115" s="134">
        <v>18</v>
      </c>
      <c r="U115" s="134">
        <v>59</v>
      </c>
      <c r="V115" s="134">
        <v>162</v>
      </c>
      <c r="W115" s="134">
        <v>32</v>
      </c>
      <c r="X115" s="134">
        <v>2</v>
      </c>
      <c r="Y115" s="134">
        <v>0</v>
      </c>
      <c r="Z115" s="134">
        <v>36</v>
      </c>
      <c r="AA115" s="134">
        <v>2</v>
      </c>
      <c r="AB115" s="134">
        <v>11</v>
      </c>
      <c r="AC115" s="134">
        <v>15</v>
      </c>
      <c r="AD115" s="134">
        <v>16</v>
      </c>
      <c r="AE115" s="134">
        <v>5</v>
      </c>
      <c r="AF115" s="134">
        <v>3</v>
      </c>
      <c r="AG115" s="134">
        <v>45</v>
      </c>
      <c r="AH115" s="134">
        <v>2</v>
      </c>
      <c r="AI115" s="134">
        <v>18</v>
      </c>
      <c r="AJ115" s="134">
        <v>15</v>
      </c>
      <c r="AK115" s="134">
        <v>9</v>
      </c>
      <c r="AL115" s="134">
        <v>54</v>
      </c>
      <c r="AM115" s="134">
        <v>107</v>
      </c>
      <c r="AN115" s="134">
        <v>23</v>
      </c>
      <c r="AO115" s="134">
        <v>204</v>
      </c>
      <c r="AP115" s="134">
        <v>30</v>
      </c>
      <c r="AQ115" s="134">
        <v>0</v>
      </c>
      <c r="AR115" s="134">
        <v>0</v>
      </c>
      <c r="AS115" s="134">
        <v>10</v>
      </c>
      <c r="AT115" s="134">
        <v>164</v>
      </c>
      <c r="AU115" s="134">
        <v>0</v>
      </c>
    </row>
    <row r="116" spans="1:47">
      <c r="A116" s="133" t="s">
        <v>1296</v>
      </c>
      <c r="B116" s="134">
        <v>597</v>
      </c>
      <c r="C116" s="134">
        <v>470</v>
      </c>
      <c r="D116" s="134">
        <v>261</v>
      </c>
      <c r="E116" s="134">
        <v>336</v>
      </c>
      <c r="F116" s="134">
        <v>118</v>
      </c>
      <c r="G116" s="134">
        <v>346</v>
      </c>
      <c r="H116" s="134">
        <v>68</v>
      </c>
      <c r="I116" s="134">
        <v>65</v>
      </c>
      <c r="J116" s="134">
        <v>371</v>
      </c>
      <c r="K116" s="134">
        <v>226</v>
      </c>
      <c r="L116" s="134">
        <v>127</v>
      </c>
      <c r="M116" s="134">
        <v>597</v>
      </c>
      <c r="N116" s="134">
        <v>66</v>
      </c>
      <c r="O116" s="134">
        <v>295</v>
      </c>
      <c r="P116" s="134">
        <v>43</v>
      </c>
      <c r="Q116" s="134">
        <v>31</v>
      </c>
      <c r="R116" s="134">
        <v>116</v>
      </c>
      <c r="S116" s="134">
        <v>254</v>
      </c>
      <c r="T116" s="134">
        <v>42</v>
      </c>
      <c r="U116" s="134">
        <v>111</v>
      </c>
      <c r="V116" s="134">
        <v>442</v>
      </c>
      <c r="W116" s="134">
        <v>25</v>
      </c>
      <c r="X116" s="134">
        <v>3</v>
      </c>
      <c r="Y116" s="134">
        <v>2</v>
      </c>
      <c r="Z116" s="134">
        <v>97</v>
      </c>
      <c r="AA116" s="134">
        <v>9</v>
      </c>
      <c r="AB116" s="134">
        <v>37</v>
      </c>
      <c r="AC116" s="134">
        <v>65</v>
      </c>
      <c r="AD116" s="134">
        <v>43</v>
      </c>
      <c r="AE116" s="134">
        <v>17</v>
      </c>
      <c r="AF116" s="134">
        <v>7</v>
      </c>
      <c r="AG116" s="134">
        <v>167</v>
      </c>
      <c r="AH116" s="134">
        <v>7</v>
      </c>
      <c r="AI116" s="134">
        <v>58</v>
      </c>
      <c r="AJ116" s="134">
        <v>59</v>
      </c>
      <c r="AK116" s="134">
        <v>32</v>
      </c>
      <c r="AL116" s="134">
        <v>192</v>
      </c>
      <c r="AM116" s="134">
        <v>325</v>
      </c>
      <c r="AN116" s="134">
        <v>33</v>
      </c>
      <c r="AO116" s="134">
        <v>597</v>
      </c>
      <c r="AP116" s="134">
        <v>88</v>
      </c>
      <c r="AQ116" s="134">
        <v>0</v>
      </c>
      <c r="AR116" s="134">
        <v>0</v>
      </c>
      <c r="AS116" s="134">
        <v>17</v>
      </c>
      <c r="AT116" s="134">
        <v>492</v>
      </c>
      <c r="AU116" s="134">
        <v>0</v>
      </c>
    </row>
    <row r="117" spans="1:47">
      <c r="A117" s="133" t="s">
        <v>1309</v>
      </c>
      <c r="B117" s="134">
        <v>238</v>
      </c>
      <c r="C117" s="134">
        <v>179</v>
      </c>
      <c r="D117" s="134">
        <v>122</v>
      </c>
      <c r="E117" s="134">
        <v>116</v>
      </c>
      <c r="F117" s="134">
        <v>38</v>
      </c>
      <c r="G117" s="134">
        <v>135</v>
      </c>
      <c r="H117" s="134">
        <v>28</v>
      </c>
      <c r="I117" s="134">
        <v>37</v>
      </c>
      <c r="J117" s="134">
        <v>161</v>
      </c>
      <c r="K117" s="134">
        <v>77</v>
      </c>
      <c r="L117" s="134">
        <v>44</v>
      </c>
      <c r="M117" s="134">
        <v>238</v>
      </c>
      <c r="N117" s="134">
        <v>10</v>
      </c>
      <c r="O117" s="134">
        <v>5</v>
      </c>
      <c r="P117" s="134">
        <v>27</v>
      </c>
      <c r="Q117" s="134">
        <v>21</v>
      </c>
      <c r="R117" s="134">
        <v>43</v>
      </c>
      <c r="S117" s="134">
        <v>90</v>
      </c>
      <c r="T117" s="134">
        <v>22</v>
      </c>
      <c r="U117" s="134">
        <v>35</v>
      </c>
      <c r="V117" s="134">
        <v>158</v>
      </c>
      <c r="W117" s="134">
        <v>17</v>
      </c>
      <c r="X117" s="134">
        <v>3</v>
      </c>
      <c r="Y117" s="134">
        <v>2</v>
      </c>
      <c r="Z117" s="134">
        <v>40</v>
      </c>
      <c r="AA117" s="134">
        <v>5</v>
      </c>
      <c r="AB117" s="134">
        <v>10</v>
      </c>
      <c r="AC117" s="134">
        <v>35</v>
      </c>
      <c r="AD117" s="134">
        <v>8</v>
      </c>
      <c r="AE117" s="134">
        <v>10</v>
      </c>
      <c r="AF117" s="134">
        <v>0</v>
      </c>
      <c r="AG117" s="134">
        <v>61</v>
      </c>
      <c r="AH117" s="134">
        <v>8</v>
      </c>
      <c r="AI117" s="134">
        <v>20</v>
      </c>
      <c r="AJ117" s="134">
        <v>19</v>
      </c>
      <c r="AK117" s="134">
        <v>11</v>
      </c>
      <c r="AL117" s="134">
        <v>96</v>
      </c>
      <c r="AM117" s="134">
        <v>101</v>
      </c>
      <c r="AN117" s="134">
        <v>22</v>
      </c>
      <c r="AO117" s="134">
        <v>238</v>
      </c>
      <c r="AP117" s="134">
        <v>40</v>
      </c>
      <c r="AQ117" s="134">
        <v>0</v>
      </c>
      <c r="AR117" s="134">
        <v>0</v>
      </c>
      <c r="AS117" s="134">
        <v>7</v>
      </c>
      <c r="AT117" s="134">
        <v>191</v>
      </c>
      <c r="AU117" s="134">
        <v>0</v>
      </c>
    </row>
    <row r="118" spans="1:47">
      <c r="A118" s="133" t="s">
        <v>1297</v>
      </c>
      <c r="B118" s="134">
        <v>362</v>
      </c>
      <c r="C118" s="134">
        <v>282</v>
      </c>
      <c r="D118" s="134">
        <v>177</v>
      </c>
      <c r="E118" s="134">
        <v>185</v>
      </c>
      <c r="F118" s="134">
        <v>83</v>
      </c>
      <c r="G118" s="134">
        <v>189</v>
      </c>
      <c r="H118" s="134">
        <v>50</v>
      </c>
      <c r="I118" s="134">
        <v>40</v>
      </c>
      <c r="J118" s="134">
        <v>192</v>
      </c>
      <c r="K118" s="134">
        <v>170</v>
      </c>
      <c r="L118" s="134">
        <v>104</v>
      </c>
      <c r="M118" s="134">
        <v>362</v>
      </c>
      <c r="N118" s="134">
        <v>43</v>
      </c>
      <c r="O118" s="134">
        <v>3</v>
      </c>
      <c r="P118" s="134">
        <v>28</v>
      </c>
      <c r="Q118" s="134">
        <v>16</v>
      </c>
      <c r="R118" s="134">
        <v>68</v>
      </c>
      <c r="S118" s="134">
        <v>143</v>
      </c>
      <c r="T118" s="134">
        <v>28</v>
      </c>
      <c r="U118" s="134">
        <v>79</v>
      </c>
      <c r="V118" s="134">
        <v>270</v>
      </c>
      <c r="W118" s="134">
        <v>17</v>
      </c>
      <c r="X118" s="134">
        <v>4</v>
      </c>
      <c r="Y118" s="134">
        <v>1</v>
      </c>
      <c r="Z118" s="134">
        <v>47</v>
      </c>
      <c r="AA118" s="134">
        <v>5</v>
      </c>
      <c r="AB118" s="134">
        <v>30</v>
      </c>
      <c r="AC118" s="134">
        <v>39</v>
      </c>
      <c r="AD118" s="134">
        <v>28</v>
      </c>
      <c r="AE118" s="134">
        <v>15</v>
      </c>
      <c r="AF118" s="134">
        <v>8</v>
      </c>
      <c r="AG118" s="134">
        <v>90</v>
      </c>
      <c r="AH118" s="134">
        <v>5</v>
      </c>
      <c r="AI118" s="134">
        <v>35</v>
      </c>
      <c r="AJ118" s="134">
        <v>37</v>
      </c>
      <c r="AK118" s="134">
        <v>17</v>
      </c>
      <c r="AL118" s="134">
        <v>130</v>
      </c>
      <c r="AM118" s="134">
        <v>182</v>
      </c>
      <c r="AN118" s="134">
        <v>23</v>
      </c>
      <c r="AO118" s="134">
        <v>362</v>
      </c>
      <c r="AP118" s="134">
        <v>45</v>
      </c>
      <c r="AQ118" s="134">
        <v>0</v>
      </c>
      <c r="AR118" s="134">
        <v>0</v>
      </c>
      <c r="AS118" s="134">
        <v>10</v>
      </c>
      <c r="AT118" s="134">
        <v>307</v>
      </c>
      <c r="AU118" s="134">
        <v>0</v>
      </c>
    </row>
    <row r="119" spans="1:47">
      <c r="A119" s="133" t="s">
        <v>1301</v>
      </c>
      <c r="B119" s="134">
        <v>359</v>
      </c>
      <c r="C119" s="134">
        <v>291</v>
      </c>
      <c r="D119" s="134">
        <v>167</v>
      </c>
      <c r="E119" s="134">
        <v>192</v>
      </c>
      <c r="F119" s="134">
        <v>63</v>
      </c>
      <c r="G119" s="134">
        <v>189</v>
      </c>
      <c r="H119" s="134">
        <v>59</v>
      </c>
      <c r="I119" s="134">
        <v>48</v>
      </c>
      <c r="J119" s="134">
        <v>235</v>
      </c>
      <c r="K119" s="134">
        <v>124</v>
      </c>
      <c r="L119" s="134">
        <v>59</v>
      </c>
      <c r="M119" s="134">
        <v>359</v>
      </c>
      <c r="N119" s="134">
        <v>36</v>
      </c>
      <c r="O119" s="134">
        <v>73</v>
      </c>
      <c r="P119" s="134">
        <v>18</v>
      </c>
      <c r="Q119" s="134">
        <v>16</v>
      </c>
      <c r="R119" s="134">
        <v>56</v>
      </c>
      <c r="S119" s="134">
        <v>167</v>
      </c>
      <c r="T119" s="134">
        <v>34</v>
      </c>
      <c r="U119" s="134">
        <v>67</v>
      </c>
      <c r="V119" s="134">
        <v>285</v>
      </c>
      <c r="W119" s="134">
        <v>25</v>
      </c>
      <c r="X119" s="134">
        <v>2</v>
      </c>
      <c r="Y119" s="134">
        <v>2</v>
      </c>
      <c r="Z119" s="134">
        <v>63</v>
      </c>
      <c r="AA119" s="134">
        <v>10</v>
      </c>
      <c r="AB119" s="134">
        <v>26</v>
      </c>
      <c r="AC119" s="134">
        <v>33</v>
      </c>
      <c r="AD119" s="134">
        <v>29</v>
      </c>
      <c r="AE119" s="134">
        <v>7</v>
      </c>
      <c r="AF119" s="134">
        <v>4</v>
      </c>
      <c r="AG119" s="134">
        <v>87</v>
      </c>
      <c r="AH119" s="134">
        <v>1</v>
      </c>
      <c r="AI119" s="134">
        <v>27</v>
      </c>
      <c r="AJ119" s="134">
        <v>41</v>
      </c>
      <c r="AK119" s="134">
        <v>17</v>
      </c>
      <c r="AL119" s="134">
        <v>102</v>
      </c>
      <c r="AM119" s="134">
        <v>197</v>
      </c>
      <c r="AN119" s="134">
        <v>31</v>
      </c>
      <c r="AO119" s="134">
        <v>359</v>
      </c>
      <c r="AP119" s="134">
        <v>56</v>
      </c>
      <c r="AQ119" s="134">
        <v>0</v>
      </c>
      <c r="AR119" s="134">
        <v>0</v>
      </c>
      <c r="AS119" s="134">
        <v>6</v>
      </c>
      <c r="AT119" s="134">
        <v>297</v>
      </c>
      <c r="AU119" s="134">
        <v>0</v>
      </c>
    </row>
    <row r="120" spans="1:47">
      <c r="A120" s="133" t="s">
        <v>1303</v>
      </c>
      <c r="B120" s="134">
        <v>158</v>
      </c>
      <c r="C120" s="134">
        <v>114</v>
      </c>
      <c r="D120" s="134">
        <v>63</v>
      </c>
      <c r="E120" s="134">
        <v>95</v>
      </c>
      <c r="F120" s="134">
        <v>29</v>
      </c>
      <c r="G120" s="134">
        <v>84</v>
      </c>
      <c r="H120" s="134">
        <v>18</v>
      </c>
      <c r="I120" s="134">
        <v>27</v>
      </c>
      <c r="J120" s="134">
        <v>115</v>
      </c>
      <c r="K120" s="134">
        <v>43</v>
      </c>
      <c r="L120" s="134">
        <v>20</v>
      </c>
      <c r="M120" s="134">
        <v>158</v>
      </c>
      <c r="N120" s="134">
        <v>9</v>
      </c>
      <c r="O120" s="134">
        <v>0</v>
      </c>
      <c r="P120" s="134">
        <v>13</v>
      </c>
      <c r="Q120" s="134">
        <v>10</v>
      </c>
      <c r="R120" s="134">
        <v>28</v>
      </c>
      <c r="S120" s="134">
        <v>61</v>
      </c>
      <c r="T120" s="134">
        <v>22</v>
      </c>
      <c r="U120" s="134">
        <v>24</v>
      </c>
      <c r="V120" s="134">
        <v>120</v>
      </c>
      <c r="W120" s="134">
        <v>15</v>
      </c>
      <c r="X120" s="134">
        <v>0</v>
      </c>
      <c r="Y120" s="134">
        <v>1</v>
      </c>
      <c r="Z120" s="134">
        <v>26</v>
      </c>
      <c r="AA120" s="134">
        <v>2</v>
      </c>
      <c r="AB120" s="134">
        <v>5</v>
      </c>
      <c r="AC120" s="134">
        <v>13</v>
      </c>
      <c r="AD120" s="134">
        <v>12</v>
      </c>
      <c r="AE120" s="134">
        <v>9</v>
      </c>
      <c r="AF120" s="134">
        <v>3</v>
      </c>
      <c r="AG120" s="134">
        <v>47</v>
      </c>
      <c r="AH120" s="134">
        <v>1</v>
      </c>
      <c r="AI120" s="134">
        <v>11</v>
      </c>
      <c r="AJ120" s="134">
        <v>12</v>
      </c>
      <c r="AK120" s="134">
        <v>9</v>
      </c>
      <c r="AL120" s="134">
        <v>57</v>
      </c>
      <c r="AM120" s="134">
        <v>73</v>
      </c>
      <c r="AN120" s="134">
        <v>17</v>
      </c>
      <c r="AO120" s="134">
        <v>158</v>
      </c>
      <c r="AP120" s="134">
        <v>28</v>
      </c>
      <c r="AQ120" s="134">
        <v>0</v>
      </c>
      <c r="AR120" s="134">
        <v>0</v>
      </c>
      <c r="AS120" s="134">
        <v>3</v>
      </c>
      <c r="AT120" s="134">
        <v>127</v>
      </c>
      <c r="AU120" s="134">
        <v>0</v>
      </c>
    </row>
    <row r="121" spans="1:47">
      <c r="A121" s="133" t="s">
        <v>1300</v>
      </c>
      <c r="B121" s="134">
        <v>114</v>
      </c>
      <c r="C121" s="134">
        <v>77</v>
      </c>
      <c r="D121" s="134">
        <v>68</v>
      </c>
      <c r="E121" s="134">
        <v>46</v>
      </c>
      <c r="F121" s="134">
        <v>26</v>
      </c>
      <c r="G121" s="134">
        <v>57</v>
      </c>
      <c r="H121" s="134">
        <v>14</v>
      </c>
      <c r="I121" s="134">
        <v>17</v>
      </c>
      <c r="J121" s="134">
        <v>77</v>
      </c>
      <c r="K121" s="134">
        <v>37</v>
      </c>
      <c r="L121" s="134">
        <v>23</v>
      </c>
      <c r="M121" s="134">
        <v>114</v>
      </c>
      <c r="N121" s="134">
        <v>12</v>
      </c>
      <c r="O121" s="134">
        <v>0</v>
      </c>
      <c r="P121" s="134">
        <v>12</v>
      </c>
      <c r="Q121" s="134">
        <v>5</v>
      </c>
      <c r="R121" s="134">
        <v>18</v>
      </c>
      <c r="S121" s="134">
        <v>45</v>
      </c>
      <c r="T121" s="134">
        <v>9</v>
      </c>
      <c r="U121" s="134">
        <v>25</v>
      </c>
      <c r="V121" s="134">
        <v>84</v>
      </c>
      <c r="W121" s="134">
        <v>12</v>
      </c>
      <c r="X121" s="134">
        <v>1</v>
      </c>
      <c r="Y121" s="134">
        <v>1</v>
      </c>
      <c r="Z121" s="134">
        <v>21</v>
      </c>
      <c r="AA121" s="134">
        <v>4</v>
      </c>
      <c r="AB121" s="134">
        <v>4</v>
      </c>
      <c r="AC121" s="134">
        <v>10</v>
      </c>
      <c r="AD121" s="134">
        <v>8</v>
      </c>
      <c r="AE121" s="134">
        <v>2</v>
      </c>
      <c r="AF121" s="134">
        <v>0</v>
      </c>
      <c r="AG121" s="134">
        <v>28</v>
      </c>
      <c r="AH121" s="134">
        <v>1</v>
      </c>
      <c r="AI121" s="134">
        <v>9</v>
      </c>
      <c r="AJ121" s="134">
        <v>13</v>
      </c>
      <c r="AK121" s="134">
        <v>7</v>
      </c>
      <c r="AL121" s="134">
        <v>43</v>
      </c>
      <c r="AM121" s="134">
        <v>53</v>
      </c>
      <c r="AN121" s="134">
        <v>7</v>
      </c>
      <c r="AO121" s="134">
        <v>114</v>
      </c>
      <c r="AP121" s="134">
        <v>22</v>
      </c>
      <c r="AQ121" s="134">
        <v>0</v>
      </c>
      <c r="AR121" s="134">
        <v>0</v>
      </c>
      <c r="AS121" s="134">
        <v>5</v>
      </c>
      <c r="AT121" s="134">
        <v>87</v>
      </c>
      <c r="AU121" s="134">
        <v>0</v>
      </c>
    </row>
    <row r="122" spans="1:47">
      <c r="A122" s="133" t="s">
        <v>1318</v>
      </c>
      <c r="B122" s="134">
        <v>205</v>
      </c>
      <c r="C122" s="134">
        <v>167</v>
      </c>
      <c r="D122" s="134">
        <v>110</v>
      </c>
      <c r="E122" s="134">
        <v>95</v>
      </c>
      <c r="F122" s="134">
        <v>41</v>
      </c>
      <c r="G122" s="134">
        <v>113</v>
      </c>
      <c r="H122" s="134">
        <v>26</v>
      </c>
      <c r="I122" s="134">
        <v>25</v>
      </c>
      <c r="J122" s="134">
        <v>111</v>
      </c>
      <c r="K122" s="134">
        <v>94</v>
      </c>
      <c r="L122" s="134">
        <v>50</v>
      </c>
      <c r="M122" s="134">
        <v>205</v>
      </c>
      <c r="N122" s="134">
        <v>17</v>
      </c>
      <c r="O122" s="134">
        <v>0</v>
      </c>
      <c r="P122" s="134">
        <v>21</v>
      </c>
      <c r="Q122" s="134">
        <v>23</v>
      </c>
      <c r="R122" s="134">
        <v>39</v>
      </c>
      <c r="S122" s="134">
        <v>88</v>
      </c>
      <c r="T122" s="134">
        <v>11</v>
      </c>
      <c r="U122" s="134">
        <v>23</v>
      </c>
      <c r="V122" s="134">
        <v>139</v>
      </c>
      <c r="W122" s="134">
        <v>12</v>
      </c>
      <c r="X122" s="134">
        <v>2</v>
      </c>
      <c r="Y122" s="134">
        <v>0</v>
      </c>
      <c r="Z122" s="134">
        <v>48</v>
      </c>
      <c r="AA122" s="134">
        <v>4</v>
      </c>
      <c r="AB122" s="134">
        <v>11</v>
      </c>
      <c r="AC122" s="134">
        <v>18</v>
      </c>
      <c r="AD122" s="134">
        <v>13</v>
      </c>
      <c r="AE122" s="134">
        <v>5</v>
      </c>
      <c r="AF122" s="134">
        <v>4</v>
      </c>
      <c r="AG122" s="134">
        <v>50</v>
      </c>
      <c r="AH122" s="134">
        <v>5</v>
      </c>
      <c r="AI122" s="134">
        <v>19</v>
      </c>
      <c r="AJ122" s="134">
        <v>14</v>
      </c>
      <c r="AK122" s="134">
        <v>15</v>
      </c>
      <c r="AL122" s="134">
        <v>84</v>
      </c>
      <c r="AM122" s="134">
        <v>82</v>
      </c>
      <c r="AN122" s="134">
        <v>17</v>
      </c>
      <c r="AO122" s="134">
        <v>205</v>
      </c>
      <c r="AP122" s="134">
        <v>31</v>
      </c>
      <c r="AQ122" s="134">
        <v>0</v>
      </c>
      <c r="AR122" s="134">
        <v>0</v>
      </c>
      <c r="AS122" s="134">
        <v>8</v>
      </c>
      <c r="AT122" s="134">
        <v>166</v>
      </c>
      <c r="AU122" s="134">
        <v>0</v>
      </c>
    </row>
    <row r="123" spans="1:47">
      <c r="A123" s="133" t="s">
        <v>1302</v>
      </c>
      <c r="B123" s="134">
        <v>121</v>
      </c>
      <c r="C123" s="134">
        <v>90</v>
      </c>
      <c r="D123" s="134">
        <v>58</v>
      </c>
      <c r="E123" s="134">
        <v>63</v>
      </c>
      <c r="F123" s="134">
        <v>25</v>
      </c>
      <c r="G123" s="134">
        <v>61</v>
      </c>
      <c r="H123" s="134">
        <v>18</v>
      </c>
      <c r="I123" s="134">
        <v>17</v>
      </c>
      <c r="J123" s="134">
        <v>78</v>
      </c>
      <c r="K123" s="134">
        <v>43</v>
      </c>
      <c r="L123" s="134">
        <v>18</v>
      </c>
      <c r="M123" s="134">
        <v>121</v>
      </c>
      <c r="N123" s="134">
        <v>5</v>
      </c>
      <c r="O123" s="134">
        <v>0</v>
      </c>
      <c r="P123" s="134">
        <v>19</v>
      </c>
      <c r="Q123" s="134">
        <v>11</v>
      </c>
      <c r="R123" s="134">
        <v>25</v>
      </c>
      <c r="S123" s="134">
        <v>45</v>
      </c>
      <c r="T123" s="134">
        <v>6</v>
      </c>
      <c r="U123" s="134">
        <v>15</v>
      </c>
      <c r="V123" s="134">
        <v>73</v>
      </c>
      <c r="W123" s="134">
        <v>15</v>
      </c>
      <c r="X123" s="134">
        <v>0</v>
      </c>
      <c r="Y123" s="134">
        <v>0</v>
      </c>
      <c r="Z123" s="134">
        <v>21</v>
      </c>
      <c r="AA123" s="134">
        <v>5</v>
      </c>
      <c r="AB123" s="134">
        <v>8</v>
      </c>
      <c r="AC123" s="134">
        <v>14</v>
      </c>
      <c r="AD123" s="134">
        <v>7</v>
      </c>
      <c r="AE123" s="134">
        <v>4</v>
      </c>
      <c r="AF123" s="134">
        <v>0</v>
      </c>
      <c r="AG123" s="134">
        <v>26</v>
      </c>
      <c r="AH123" s="134">
        <v>6</v>
      </c>
      <c r="AI123" s="134">
        <v>10</v>
      </c>
      <c r="AJ123" s="134">
        <v>4</v>
      </c>
      <c r="AK123" s="134">
        <v>8</v>
      </c>
      <c r="AL123" s="134">
        <v>46</v>
      </c>
      <c r="AM123" s="134">
        <v>47</v>
      </c>
      <c r="AN123" s="134">
        <v>12</v>
      </c>
      <c r="AO123" s="134">
        <v>121</v>
      </c>
      <c r="AP123" s="134">
        <v>19</v>
      </c>
      <c r="AQ123" s="134">
        <v>0</v>
      </c>
      <c r="AR123" s="134">
        <v>0</v>
      </c>
      <c r="AS123" s="134">
        <v>3</v>
      </c>
      <c r="AT123" s="134">
        <v>99</v>
      </c>
      <c r="AU123" s="134">
        <v>0</v>
      </c>
    </row>
    <row r="124" spans="1:47">
      <c r="A124" s="133" t="s">
        <v>1312</v>
      </c>
      <c r="B124" s="134">
        <v>109</v>
      </c>
      <c r="C124" s="134">
        <v>83</v>
      </c>
      <c r="D124" s="134">
        <v>53</v>
      </c>
      <c r="E124" s="134">
        <v>56</v>
      </c>
      <c r="F124" s="134">
        <v>21</v>
      </c>
      <c r="G124" s="134">
        <v>56</v>
      </c>
      <c r="H124" s="134">
        <v>20</v>
      </c>
      <c r="I124" s="134">
        <v>12</v>
      </c>
      <c r="J124" s="134">
        <v>70</v>
      </c>
      <c r="K124" s="134">
        <v>39</v>
      </c>
      <c r="L124" s="134">
        <v>19</v>
      </c>
      <c r="M124" s="134">
        <v>109</v>
      </c>
      <c r="N124" s="134">
        <v>10</v>
      </c>
      <c r="O124" s="134">
        <v>0</v>
      </c>
      <c r="P124" s="134">
        <v>15</v>
      </c>
      <c r="Q124" s="134">
        <v>8</v>
      </c>
      <c r="R124" s="134">
        <v>23</v>
      </c>
      <c r="S124" s="134">
        <v>46</v>
      </c>
      <c r="T124" s="134">
        <v>6</v>
      </c>
      <c r="U124" s="134">
        <v>11</v>
      </c>
      <c r="V124" s="134">
        <v>68</v>
      </c>
      <c r="W124" s="134">
        <v>11</v>
      </c>
      <c r="X124" s="134">
        <v>2</v>
      </c>
      <c r="Y124" s="134">
        <v>0</v>
      </c>
      <c r="Z124" s="134">
        <v>13</v>
      </c>
      <c r="AA124" s="134">
        <v>1</v>
      </c>
      <c r="AB124" s="134">
        <v>9</v>
      </c>
      <c r="AC124" s="134">
        <v>5</v>
      </c>
      <c r="AD124" s="134">
        <v>7</v>
      </c>
      <c r="AE124" s="134">
        <v>5</v>
      </c>
      <c r="AF124" s="134">
        <v>5</v>
      </c>
      <c r="AG124" s="134">
        <v>24</v>
      </c>
      <c r="AH124" s="134">
        <v>2</v>
      </c>
      <c r="AI124" s="134">
        <v>14</v>
      </c>
      <c r="AJ124" s="134">
        <v>10</v>
      </c>
      <c r="AK124" s="134">
        <v>9</v>
      </c>
      <c r="AL124" s="134">
        <v>45</v>
      </c>
      <c r="AM124" s="134">
        <v>45</v>
      </c>
      <c r="AN124" s="134">
        <v>8</v>
      </c>
      <c r="AO124" s="134">
        <v>109</v>
      </c>
      <c r="AP124" s="134">
        <v>19</v>
      </c>
      <c r="AQ124" s="134">
        <v>2</v>
      </c>
      <c r="AR124" s="134">
        <v>0</v>
      </c>
      <c r="AS124" s="134">
        <v>6</v>
      </c>
      <c r="AT124" s="134">
        <v>82</v>
      </c>
      <c r="AU124" s="134">
        <v>0</v>
      </c>
    </row>
    <row r="125" spans="1:47">
      <c r="A125" s="133" t="s">
        <v>1316</v>
      </c>
      <c r="B125" s="134">
        <v>113</v>
      </c>
      <c r="C125" s="134">
        <v>84</v>
      </c>
      <c r="D125" s="134">
        <v>62</v>
      </c>
      <c r="E125" s="134">
        <v>51</v>
      </c>
      <c r="F125" s="134">
        <v>22</v>
      </c>
      <c r="G125" s="134">
        <v>53</v>
      </c>
      <c r="H125" s="134">
        <v>21</v>
      </c>
      <c r="I125" s="134">
        <v>17</v>
      </c>
      <c r="J125" s="134">
        <v>83</v>
      </c>
      <c r="K125" s="134">
        <v>30</v>
      </c>
      <c r="L125" s="134">
        <v>19</v>
      </c>
      <c r="M125" s="134">
        <v>113</v>
      </c>
      <c r="N125" s="134">
        <v>18</v>
      </c>
      <c r="O125" s="134">
        <v>0</v>
      </c>
      <c r="P125" s="134">
        <v>15</v>
      </c>
      <c r="Q125" s="134">
        <v>7</v>
      </c>
      <c r="R125" s="134">
        <v>21</v>
      </c>
      <c r="S125" s="134">
        <v>38</v>
      </c>
      <c r="T125" s="134">
        <v>11</v>
      </c>
      <c r="U125" s="134">
        <v>21</v>
      </c>
      <c r="V125" s="134">
        <v>74</v>
      </c>
      <c r="W125" s="134">
        <v>18</v>
      </c>
      <c r="X125" s="134">
        <v>1</v>
      </c>
      <c r="Y125" s="134">
        <v>0</v>
      </c>
      <c r="Z125" s="134">
        <v>19</v>
      </c>
      <c r="AA125" s="134">
        <v>6</v>
      </c>
      <c r="AB125" s="134">
        <v>3</v>
      </c>
      <c r="AC125" s="134">
        <v>10</v>
      </c>
      <c r="AD125" s="134">
        <v>8</v>
      </c>
      <c r="AE125" s="134">
        <v>7</v>
      </c>
      <c r="AF125" s="134">
        <v>0</v>
      </c>
      <c r="AG125" s="134">
        <v>21</v>
      </c>
      <c r="AH125" s="134">
        <v>2</v>
      </c>
      <c r="AI125" s="134">
        <v>11</v>
      </c>
      <c r="AJ125" s="134">
        <v>7</v>
      </c>
      <c r="AK125" s="134">
        <v>6</v>
      </c>
      <c r="AL125" s="134">
        <v>30</v>
      </c>
      <c r="AM125" s="134">
        <v>64</v>
      </c>
      <c r="AN125" s="134">
        <v>6</v>
      </c>
      <c r="AO125" s="134">
        <v>113</v>
      </c>
      <c r="AP125" s="134">
        <v>19</v>
      </c>
      <c r="AQ125" s="134">
        <v>0</v>
      </c>
      <c r="AR125" s="134">
        <v>0</v>
      </c>
      <c r="AS125" s="134">
        <v>3</v>
      </c>
      <c r="AT125" s="134">
        <v>91</v>
      </c>
      <c r="AU125" s="134">
        <v>0</v>
      </c>
    </row>
    <row r="126" spans="1:47">
      <c r="A126" s="133" t="s">
        <v>1294</v>
      </c>
      <c r="B126" s="134">
        <v>140</v>
      </c>
      <c r="C126" s="134">
        <v>115</v>
      </c>
      <c r="D126" s="134">
        <v>63</v>
      </c>
      <c r="E126" s="134">
        <v>77</v>
      </c>
      <c r="F126" s="134">
        <v>28</v>
      </c>
      <c r="G126" s="134">
        <v>76</v>
      </c>
      <c r="H126" s="134">
        <v>19</v>
      </c>
      <c r="I126" s="134">
        <v>17</v>
      </c>
      <c r="J126" s="134">
        <v>83</v>
      </c>
      <c r="K126" s="134">
        <v>57</v>
      </c>
      <c r="L126" s="134">
        <v>39</v>
      </c>
      <c r="M126" s="134">
        <v>140</v>
      </c>
      <c r="N126" s="134">
        <v>17</v>
      </c>
      <c r="O126" s="134">
        <v>0</v>
      </c>
      <c r="P126" s="134">
        <v>8</v>
      </c>
      <c r="Q126" s="134">
        <v>12</v>
      </c>
      <c r="R126" s="134">
        <v>19</v>
      </c>
      <c r="S126" s="134">
        <v>65</v>
      </c>
      <c r="T126" s="134">
        <v>9</v>
      </c>
      <c r="U126" s="134">
        <v>27</v>
      </c>
      <c r="V126" s="134">
        <v>107</v>
      </c>
      <c r="W126" s="134">
        <v>11</v>
      </c>
      <c r="X126" s="134">
        <v>0</v>
      </c>
      <c r="Y126" s="134">
        <v>0</v>
      </c>
      <c r="Z126" s="134">
        <v>29</v>
      </c>
      <c r="AA126" s="134">
        <v>1</v>
      </c>
      <c r="AB126" s="134">
        <v>3</v>
      </c>
      <c r="AC126" s="134">
        <v>10</v>
      </c>
      <c r="AD126" s="134">
        <v>15</v>
      </c>
      <c r="AE126" s="134">
        <v>3</v>
      </c>
      <c r="AF126" s="134">
        <v>4</v>
      </c>
      <c r="AG126" s="134">
        <v>33</v>
      </c>
      <c r="AH126" s="134">
        <v>1</v>
      </c>
      <c r="AI126" s="134">
        <v>18</v>
      </c>
      <c r="AJ126" s="134">
        <v>12</v>
      </c>
      <c r="AK126" s="134">
        <v>6</v>
      </c>
      <c r="AL126" s="134">
        <v>54</v>
      </c>
      <c r="AM126" s="134">
        <v>69</v>
      </c>
      <c r="AN126" s="134">
        <v>8</v>
      </c>
      <c r="AO126" s="134">
        <v>140</v>
      </c>
      <c r="AP126" s="134">
        <v>15</v>
      </c>
      <c r="AQ126" s="134">
        <v>0</v>
      </c>
      <c r="AR126" s="134">
        <v>0</v>
      </c>
      <c r="AS126" s="134">
        <v>6</v>
      </c>
      <c r="AT126" s="134">
        <v>119</v>
      </c>
      <c r="AU126" s="134">
        <v>0</v>
      </c>
    </row>
    <row r="127" spans="1:47">
      <c r="A127" s="133" t="s">
        <v>1305</v>
      </c>
      <c r="B127" s="134">
        <v>247</v>
      </c>
      <c r="C127" s="134">
        <v>200</v>
      </c>
      <c r="D127" s="134">
        <v>131</v>
      </c>
      <c r="E127" s="134">
        <v>116</v>
      </c>
      <c r="F127" s="134">
        <v>55</v>
      </c>
      <c r="G127" s="134">
        <v>135</v>
      </c>
      <c r="H127" s="134">
        <v>32</v>
      </c>
      <c r="I127" s="134">
        <v>25</v>
      </c>
      <c r="J127" s="134">
        <v>135</v>
      </c>
      <c r="K127" s="134">
        <v>112</v>
      </c>
      <c r="L127" s="134">
        <v>63</v>
      </c>
      <c r="M127" s="134">
        <v>247</v>
      </c>
      <c r="N127" s="134">
        <v>27</v>
      </c>
      <c r="O127" s="134">
        <v>0</v>
      </c>
      <c r="P127" s="134">
        <v>20</v>
      </c>
      <c r="Q127" s="134">
        <v>12</v>
      </c>
      <c r="R127" s="134">
        <v>29</v>
      </c>
      <c r="S127" s="134">
        <v>99</v>
      </c>
      <c r="T127" s="134">
        <v>20</v>
      </c>
      <c r="U127" s="134">
        <v>67</v>
      </c>
      <c r="V127" s="134">
        <v>200</v>
      </c>
      <c r="W127" s="134">
        <v>33</v>
      </c>
      <c r="X127" s="134">
        <v>1</v>
      </c>
      <c r="Y127" s="134">
        <v>0</v>
      </c>
      <c r="Z127" s="134">
        <v>22</v>
      </c>
      <c r="AA127" s="134">
        <v>3</v>
      </c>
      <c r="AB127" s="134">
        <v>17</v>
      </c>
      <c r="AC127" s="134">
        <v>22</v>
      </c>
      <c r="AD127" s="134">
        <v>39</v>
      </c>
      <c r="AE127" s="134">
        <v>11</v>
      </c>
      <c r="AF127" s="134">
        <v>11</v>
      </c>
      <c r="AG127" s="134">
        <v>53</v>
      </c>
      <c r="AH127" s="134">
        <v>2</v>
      </c>
      <c r="AI127" s="134">
        <v>12</v>
      </c>
      <c r="AJ127" s="134">
        <v>18</v>
      </c>
      <c r="AK127" s="134">
        <v>11</v>
      </c>
      <c r="AL127" s="134">
        <v>107</v>
      </c>
      <c r="AM127" s="134">
        <v>85</v>
      </c>
      <c r="AN127" s="134">
        <v>30</v>
      </c>
      <c r="AO127" s="134">
        <v>247</v>
      </c>
      <c r="AP127" s="134">
        <v>27</v>
      </c>
      <c r="AQ127" s="134">
        <v>0</v>
      </c>
      <c r="AR127" s="134">
        <v>0</v>
      </c>
      <c r="AS127" s="134">
        <v>7</v>
      </c>
      <c r="AT127" s="134">
        <v>213</v>
      </c>
      <c r="AU127" s="134">
        <v>0</v>
      </c>
    </row>
    <row r="128" spans="1:47">
      <c r="A128" s="133" t="s">
        <v>1726</v>
      </c>
      <c r="B128" s="134">
        <v>32</v>
      </c>
      <c r="C128" s="134">
        <v>23</v>
      </c>
      <c r="D128" s="134">
        <v>15</v>
      </c>
      <c r="E128" s="134">
        <v>17</v>
      </c>
      <c r="F128" s="134">
        <v>7</v>
      </c>
      <c r="G128" s="134">
        <v>15</v>
      </c>
      <c r="H128" s="134">
        <v>5</v>
      </c>
      <c r="I128" s="134">
        <v>5</v>
      </c>
      <c r="J128" s="134">
        <v>21</v>
      </c>
      <c r="K128" s="134">
        <v>11</v>
      </c>
      <c r="L128" s="134">
        <v>8</v>
      </c>
      <c r="M128" s="134">
        <v>32</v>
      </c>
      <c r="N128" s="134">
        <v>4</v>
      </c>
      <c r="O128" s="134">
        <v>0</v>
      </c>
      <c r="P128" s="134">
        <v>1</v>
      </c>
      <c r="Q128" s="134">
        <v>2</v>
      </c>
      <c r="R128" s="134">
        <v>3</v>
      </c>
      <c r="S128" s="134">
        <v>18</v>
      </c>
      <c r="T128" s="134">
        <v>0</v>
      </c>
      <c r="U128" s="134">
        <v>8</v>
      </c>
      <c r="V128" s="134">
        <v>27</v>
      </c>
      <c r="W128" s="134">
        <v>3</v>
      </c>
      <c r="X128" s="134">
        <v>0</v>
      </c>
      <c r="Y128" s="134">
        <v>0</v>
      </c>
      <c r="Z128" s="134">
        <v>5</v>
      </c>
      <c r="AA128" s="134">
        <v>1</v>
      </c>
      <c r="AB128" s="134">
        <v>1</v>
      </c>
      <c r="AC128" s="134">
        <v>5</v>
      </c>
      <c r="AD128" s="134">
        <v>3</v>
      </c>
      <c r="AE128" s="134">
        <v>0</v>
      </c>
      <c r="AF128" s="134">
        <v>0</v>
      </c>
      <c r="AG128" s="134">
        <v>11</v>
      </c>
      <c r="AH128" s="134">
        <v>0</v>
      </c>
      <c r="AI128" s="134">
        <v>1</v>
      </c>
      <c r="AJ128" s="134">
        <v>2</v>
      </c>
      <c r="AK128" s="134">
        <v>5</v>
      </c>
      <c r="AL128" s="134">
        <v>12</v>
      </c>
      <c r="AM128" s="134">
        <v>9</v>
      </c>
      <c r="AN128" s="134">
        <v>4</v>
      </c>
      <c r="AO128" s="134">
        <v>32</v>
      </c>
      <c r="AP128" s="134">
        <v>5</v>
      </c>
      <c r="AQ128" s="134">
        <v>0</v>
      </c>
      <c r="AR128" s="134">
        <v>0</v>
      </c>
      <c r="AS128" s="134">
        <v>2</v>
      </c>
      <c r="AT128" s="134">
        <v>25</v>
      </c>
      <c r="AU128" s="134">
        <v>0</v>
      </c>
    </row>
    <row r="129" spans="1:47">
      <c r="A129" s="133" t="s">
        <v>1325</v>
      </c>
      <c r="B129" s="134">
        <v>2313</v>
      </c>
      <c r="C129" s="134">
        <v>1881</v>
      </c>
      <c r="D129" s="134">
        <v>1266</v>
      </c>
      <c r="E129" s="134">
        <v>1047</v>
      </c>
      <c r="F129" s="134">
        <v>442</v>
      </c>
      <c r="G129" s="134">
        <v>1317</v>
      </c>
      <c r="H129" s="134">
        <v>296</v>
      </c>
      <c r="I129" s="134">
        <v>258</v>
      </c>
      <c r="J129" s="134">
        <v>1334</v>
      </c>
      <c r="K129" s="134">
        <v>979</v>
      </c>
      <c r="L129" s="134">
        <v>556</v>
      </c>
      <c r="M129" s="134">
        <v>2313</v>
      </c>
      <c r="N129" s="134">
        <v>207</v>
      </c>
      <c r="O129" s="134">
        <v>850</v>
      </c>
      <c r="P129" s="134">
        <v>356</v>
      </c>
      <c r="Q129" s="134">
        <v>162</v>
      </c>
      <c r="R129" s="134">
        <v>344</v>
      </c>
      <c r="S129" s="134">
        <v>750</v>
      </c>
      <c r="T129" s="134">
        <v>167</v>
      </c>
      <c r="U129" s="134">
        <v>534</v>
      </c>
      <c r="V129" s="134">
        <v>1547</v>
      </c>
      <c r="W129" s="134">
        <v>122</v>
      </c>
      <c r="X129" s="134">
        <v>40</v>
      </c>
      <c r="Y129" s="134">
        <v>11</v>
      </c>
      <c r="Z129" s="134">
        <v>320</v>
      </c>
      <c r="AA129" s="134">
        <v>54</v>
      </c>
      <c r="AB129" s="134">
        <v>207</v>
      </c>
      <c r="AC129" s="134">
        <v>224</v>
      </c>
      <c r="AD129" s="134">
        <v>109</v>
      </c>
      <c r="AE129" s="134">
        <v>77</v>
      </c>
      <c r="AF129" s="134">
        <v>43</v>
      </c>
      <c r="AG129" s="134">
        <v>603</v>
      </c>
      <c r="AH129" s="134">
        <v>46</v>
      </c>
      <c r="AI129" s="134">
        <v>200</v>
      </c>
      <c r="AJ129" s="134">
        <v>248</v>
      </c>
      <c r="AK129" s="134">
        <v>117</v>
      </c>
      <c r="AL129" s="134">
        <v>1022</v>
      </c>
      <c r="AM129" s="134">
        <v>1024</v>
      </c>
      <c r="AN129" s="134">
        <v>89</v>
      </c>
      <c r="AO129" s="134">
        <v>2313</v>
      </c>
      <c r="AP129" s="134">
        <v>272</v>
      </c>
      <c r="AQ129" s="134">
        <v>0</v>
      </c>
      <c r="AR129" s="134">
        <v>0</v>
      </c>
      <c r="AS129" s="134">
        <v>54</v>
      </c>
      <c r="AT129" s="134">
        <v>1987</v>
      </c>
      <c r="AU129" s="134">
        <v>0</v>
      </c>
    </row>
    <row r="130" spans="1:47">
      <c r="A130" s="133" t="s">
        <v>1336</v>
      </c>
      <c r="B130" s="134">
        <v>171</v>
      </c>
      <c r="C130" s="134">
        <v>135</v>
      </c>
      <c r="D130" s="134">
        <v>93</v>
      </c>
      <c r="E130" s="134">
        <v>78</v>
      </c>
      <c r="F130" s="134">
        <v>43</v>
      </c>
      <c r="G130" s="134">
        <v>98</v>
      </c>
      <c r="H130" s="134">
        <v>16</v>
      </c>
      <c r="I130" s="134">
        <v>14</v>
      </c>
      <c r="J130" s="134">
        <v>102</v>
      </c>
      <c r="K130" s="134">
        <v>69</v>
      </c>
      <c r="L130" s="134">
        <v>38</v>
      </c>
      <c r="M130" s="134">
        <v>171</v>
      </c>
      <c r="N130" s="134">
        <v>3</v>
      </c>
      <c r="O130" s="134">
        <v>0</v>
      </c>
      <c r="P130" s="134">
        <v>8</v>
      </c>
      <c r="Q130" s="134">
        <v>13</v>
      </c>
      <c r="R130" s="134">
        <v>30</v>
      </c>
      <c r="S130" s="134">
        <v>70</v>
      </c>
      <c r="T130" s="134">
        <v>12</v>
      </c>
      <c r="U130" s="134">
        <v>38</v>
      </c>
      <c r="V130" s="134">
        <v>131</v>
      </c>
      <c r="W130" s="134">
        <v>13</v>
      </c>
      <c r="X130" s="134">
        <v>3</v>
      </c>
      <c r="Y130" s="134">
        <v>3</v>
      </c>
      <c r="Z130" s="134">
        <v>21</v>
      </c>
      <c r="AA130" s="134">
        <v>1</v>
      </c>
      <c r="AB130" s="134">
        <v>6</v>
      </c>
      <c r="AC130" s="134">
        <v>14</v>
      </c>
      <c r="AD130" s="134">
        <v>15</v>
      </c>
      <c r="AE130" s="134">
        <v>10</v>
      </c>
      <c r="AF130" s="134">
        <v>1</v>
      </c>
      <c r="AG130" s="134">
        <v>37</v>
      </c>
      <c r="AH130" s="134">
        <v>6</v>
      </c>
      <c r="AI130" s="134">
        <v>16</v>
      </c>
      <c r="AJ130" s="134">
        <v>24</v>
      </c>
      <c r="AK130" s="134">
        <v>8</v>
      </c>
      <c r="AL130" s="134">
        <v>121</v>
      </c>
      <c r="AM130" s="134">
        <v>23</v>
      </c>
      <c r="AN130" s="134">
        <v>18</v>
      </c>
      <c r="AO130" s="134">
        <v>171</v>
      </c>
      <c r="AP130" s="134">
        <v>34</v>
      </c>
      <c r="AQ130" s="134">
        <v>0</v>
      </c>
      <c r="AR130" s="134">
        <v>0</v>
      </c>
      <c r="AS130" s="134">
        <v>8</v>
      </c>
      <c r="AT130" s="134">
        <v>129</v>
      </c>
      <c r="AU130" s="134">
        <v>0</v>
      </c>
    </row>
    <row r="131" spans="1:47">
      <c r="A131" s="133" t="s">
        <v>1348</v>
      </c>
      <c r="B131" s="134">
        <v>233</v>
      </c>
      <c r="C131" s="134">
        <v>181</v>
      </c>
      <c r="D131" s="134">
        <v>108</v>
      </c>
      <c r="E131" s="134">
        <v>125</v>
      </c>
      <c r="F131" s="134">
        <v>46</v>
      </c>
      <c r="G131" s="134">
        <v>114</v>
      </c>
      <c r="H131" s="134">
        <v>33</v>
      </c>
      <c r="I131" s="134">
        <v>40</v>
      </c>
      <c r="J131" s="134">
        <v>153</v>
      </c>
      <c r="K131" s="134">
        <v>80</v>
      </c>
      <c r="L131" s="134">
        <v>44</v>
      </c>
      <c r="M131" s="134">
        <v>233</v>
      </c>
      <c r="N131" s="134">
        <v>18</v>
      </c>
      <c r="O131" s="134">
        <v>32</v>
      </c>
      <c r="P131" s="134">
        <v>14</v>
      </c>
      <c r="Q131" s="134">
        <v>21</v>
      </c>
      <c r="R131" s="134">
        <v>25</v>
      </c>
      <c r="S131" s="134">
        <v>113</v>
      </c>
      <c r="T131" s="134">
        <v>23</v>
      </c>
      <c r="U131" s="134">
        <v>37</v>
      </c>
      <c r="V131" s="134">
        <v>182</v>
      </c>
      <c r="W131" s="134">
        <v>25</v>
      </c>
      <c r="X131" s="134">
        <v>5</v>
      </c>
      <c r="Y131" s="134">
        <v>4</v>
      </c>
      <c r="Z131" s="134">
        <v>35</v>
      </c>
      <c r="AA131" s="134">
        <v>6</v>
      </c>
      <c r="AB131" s="134">
        <v>7</v>
      </c>
      <c r="AC131" s="134">
        <v>21</v>
      </c>
      <c r="AD131" s="134">
        <v>10</v>
      </c>
      <c r="AE131" s="134">
        <v>10</v>
      </c>
      <c r="AF131" s="134">
        <v>4</v>
      </c>
      <c r="AG131" s="134">
        <v>70</v>
      </c>
      <c r="AH131" s="134">
        <v>2</v>
      </c>
      <c r="AI131" s="134">
        <v>19</v>
      </c>
      <c r="AJ131" s="134">
        <v>12</v>
      </c>
      <c r="AK131" s="134">
        <v>9</v>
      </c>
      <c r="AL131" s="134">
        <v>122</v>
      </c>
      <c r="AM131" s="134">
        <v>78</v>
      </c>
      <c r="AN131" s="134">
        <v>19</v>
      </c>
      <c r="AO131" s="134">
        <v>233</v>
      </c>
      <c r="AP131" s="134">
        <v>29</v>
      </c>
      <c r="AQ131" s="134">
        <v>0</v>
      </c>
      <c r="AR131" s="134">
        <v>0</v>
      </c>
      <c r="AS131" s="134">
        <v>8</v>
      </c>
      <c r="AT131" s="134">
        <v>196</v>
      </c>
      <c r="AU131" s="134">
        <v>0</v>
      </c>
    </row>
    <row r="132" spans="1:47">
      <c r="A132" s="133" t="s">
        <v>1347</v>
      </c>
      <c r="B132" s="134">
        <v>158</v>
      </c>
      <c r="C132" s="134">
        <v>123</v>
      </c>
      <c r="D132" s="134">
        <v>93</v>
      </c>
      <c r="E132" s="134">
        <v>65</v>
      </c>
      <c r="F132" s="134">
        <v>34</v>
      </c>
      <c r="G132" s="134">
        <v>81</v>
      </c>
      <c r="H132" s="134">
        <v>20</v>
      </c>
      <c r="I132" s="134">
        <v>23</v>
      </c>
      <c r="J132" s="134">
        <v>99</v>
      </c>
      <c r="K132" s="134">
        <v>59</v>
      </c>
      <c r="L132" s="134">
        <v>34</v>
      </c>
      <c r="M132" s="134">
        <v>158</v>
      </c>
      <c r="N132" s="134">
        <v>9</v>
      </c>
      <c r="O132" s="134">
        <v>0</v>
      </c>
      <c r="P132" s="134">
        <v>9</v>
      </c>
      <c r="Q132" s="134">
        <v>12</v>
      </c>
      <c r="R132" s="134">
        <v>23</v>
      </c>
      <c r="S132" s="134">
        <v>77</v>
      </c>
      <c r="T132" s="134">
        <v>22</v>
      </c>
      <c r="U132" s="134">
        <v>15</v>
      </c>
      <c r="V132" s="134">
        <v>120</v>
      </c>
      <c r="W132" s="134">
        <v>28</v>
      </c>
      <c r="X132" s="134">
        <v>1</v>
      </c>
      <c r="Y132" s="134">
        <v>0</v>
      </c>
      <c r="Z132" s="134">
        <v>25</v>
      </c>
      <c r="AA132" s="134">
        <v>0</v>
      </c>
      <c r="AB132" s="134">
        <v>8</v>
      </c>
      <c r="AC132" s="134">
        <v>16</v>
      </c>
      <c r="AD132" s="134">
        <v>8</v>
      </c>
      <c r="AE132" s="134">
        <v>7</v>
      </c>
      <c r="AF132" s="134">
        <v>3</v>
      </c>
      <c r="AG132" s="134">
        <v>32</v>
      </c>
      <c r="AH132" s="134">
        <v>6</v>
      </c>
      <c r="AI132" s="134">
        <v>7</v>
      </c>
      <c r="AJ132" s="134">
        <v>17</v>
      </c>
      <c r="AK132" s="134">
        <v>12</v>
      </c>
      <c r="AL132" s="134">
        <v>84</v>
      </c>
      <c r="AM132" s="134">
        <v>48</v>
      </c>
      <c r="AN132" s="134">
        <v>11</v>
      </c>
      <c r="AO132" s="134">
        <v>158</v>
      </c>
      <c r="AP132" s="134">
        <v>31</v>
      </c>
      <c r="AQ132" s="134">
        <v>0</v>
      </c>
      <c r="AR132" s="134">
        <v>0</v>
      </c>
      <c r="AS132" s="134">
        <v>7</v>
      </c>
      <c r="AT132" s="134">
        <v>120</v>
      </c>
      <c r="AU132" s="134">
        <v>0</v>
      </c>
    </row>
    <row r="133" spans="1:47">
      <c r="A133" s="133" t="s">
        <v>1349</v>
      </c>
      <c r="B133" s="134">
        <v>69</v>
      </c>
      <c r="C133" s="134">
        <v>46</v>
      </c>
      <c r="D133" s="134">
        <v>31</v>
      </c>
      <c r="E133" s="134">
        <v>38</v>
      </c>
      <c r="F133" s="134">
        <v>17</v>
      </c>
      <c r="G133" s="134">
        <v>35</v>
      </c>
      <c r="H133" s="134">
        <v>12</v>
      </c>
      <c r="I133" s="134">
        <v>5</v>
      </c>
      <c r="J133" s="134">
        <v>51</v>
      </c>
      <c r="K133" s="134">
        <v>18</v>
      </c>
      <c r="L133" s="134">
        <v>5</v>
      </c>
      <c r="M133" s="134">
        <v>69</v>
      </c>
      <c r="N133" s="134">
        <v>1</v>
      </c>
      <c r="O133" s="134">
        <v>0</v>
      </c>
      <c r="P133" s="134">
        <v>6</v>
      </c>
      <c r="Q133" s="134">
        <v>3</v>
      </c>
      <c r="R133" s="134">
        <v>15</v>
      </c>
      <c r="S133" s="134">
        <v>31</v>
      </c>
      <c r="T133" s="134">
        <v>6</v>
      </c>
      <c r="U133" s="134">
        <v>8</v>
      </c>
      <c r="V133" s="134">
        <v>49</v>
      </c>
      <c r="W133" s="134">
        <v>6</v>
      </c>
      <c r="X133" s="134">
        <v>0</v>
      </c>
      <c r="Y133" s="134">
        <v>0</v>
      </c>
      <c r="Z133" s="134">
        <v>10</v>
      </c>
      <c r="AA133" s="134">
        <v>5</v>
      </c>
      <c r="AB133" s="134">
        <v>4</v>
      </c>
      <c r="AC133" s="134">
        <v>3</v>
      </c>
      <c r="AD133" s="134">
        <v>5</v>
      </c>
      <c r="AE133" s="134">
        <v>5</v>
      </c>
      <c r="AF133" s="134">
        <v>2</v>
      </c>
      <c r="AG133" s="134">
        <v>14</v>
      </c>
      <c r="AH133" s="134">
        <v>1</v>
      </c>
      <c r="AI133" s="134">
        <v>4</v>
      </c>
      <c r="AJ133" s="134">
        <v>10</v>
      </c>
      <c r="AK133" s="134">
        <v>5</v>
      </c>
      <c r="AL133" s="134">
        <v>37</v>
      </c>
      <c r="AM133" s="134">
        <v>15</v>
      </c>
      <c r="AN133" s="134">
        <v>10</v>
      </c>
      <c r="AO133" s="134">
        <v>69</v>
      </c>
      <c r="AP133" s="134">
        <v>20</v>
      </c>
      <c r="AQ133" s="134">
        <v>0</v>
      </c>
      <c r="AR133" s="134">
        <v>0</v>
      </c>
      <c r="AS133" s="134">
        <v>2</v>
      </c>
      <c r="AT133" s="134">
        <v>47</v>
      </c>
      <c r="AU133" s="134">
        <v>0</v>
      </c>
    </row>
    <row r="134" spans="1:47">
      <c r="A134" s="133" t="s">
        <v>1342</v>
      </c>
      <c r="B134" s="134">
        <v>82</v>
      </c>
      <c r="C134" s="134">
        <v>67</v>
      </c>
      <c r="D134" s="134">
        <v>42</v>
      </c>
      <c r="E134" s="134">
        <v>40</v>
      </c>
      <c r="F134" s="134">
        <v>15</v>
      </c>
      <c r="G134" s="134">
        <v>38</v>
      </c>
      <c r="H134" s="134">
        <v>17</v>
      </c>
      <c r="I134" s="134">
        <v>12</v>
      </c>
      <c r="J134" s="134">
        <v>52</v>
      </c>
      <c r="K134" s="134">
        <v>30</v>
      </c>
      <c r="L134" s="134">
        <v>14</v>
      </c>
      <c r="M134" s="134">
        <v>82</v>
      </c>
      <c r="N134" s="134">
        <v>2</v>
      </c>
      <c r="O134" s="134">
        <v>0</v>
      </c>
      <c r="P134" s="134">
        <v>4</v>
      </c>
      <c r="Q134" s="134">
        <v>14</v>
      </c>
      <c r="R134" s="134">
        <v>22</v>
      </c>
      <c r="S134" s="134">
        <v>27</v>
      </c>
      <c r="T134" s="134">
        <v>6</v>
      </c>
      <c r="U134" s="134">
        <v>9</v>
      </c>
      <c r="V134" s="134">
        <v>50</v>
      </c>
      <c r="W134" s="134">
        <v>8</v>
      </c>
      <c r="X134" s="134">
        <v>1</v>
      </c>
      <c r="Y134" s="134">
        <v>0</v>
      </c>
      <c r="Z134" s="134">
        <v>11</v>
      </c>
      <c r="AA134" s="134">
        <v>2</v>
      </c>
      <c r="AB134" s="134">
        <v>7</v>
      </c>
      <c r="AC134" s="134">
        <v>6</v>
      </c>
      <c r="AD134" s="134">
        <v>8</v>
      </c>
      <c r="AE134" s="134">
        <v>4</v>
      </c>
      <c r="AF134" s="134">
        <v>3</v>
      </c>
      <c r="AG134" s="134">
        <v>20</v>
      </c>
      <c r="AH134" s="134">
        <v>0</v>
      </c>
      <c r="AI134" s="134">
        <v>7</v>
      </c>
      <c r="AJ134" s="134">
        <v>5</v>
      </c>
      <c r="AK134" s="134">
        <v>6</v>
      </c>
      <c r="AL134" s="134">
        <v>50</v>
      </c>
      <c r="AM134" s="134">
        <v>17</v>
      </c>
      <c r="AN134" s="134">
        <v>8</v>
      </c>
      <c r="AO134" s="134">
        <v>82</v>
      </c>
      <c r="AP134" s="134">
        <v>14</v>
      </c>
      <c r="AQ134" s="134">
        <v>0</v>
      </c>
      <c r="AR134" s="134">
        <v>0</v>
      </c>
      <c r="AS134" s="134">
        <v>2</v>
      </c>
      <c r="AT134" s="134">
        <v>66</v>
      </c>
      <c r="AU134" s="134">
        <v>0</v>
      </c>
    </row>
    <row r="135" spans="1:47">
      <c r="A135" s="133" t="s">
        <v>1326</v>
      </c>
      <c r="B135" s="134">
        <v>182</v>
      </c>
      <c r="C135" s="134">
        <v>143</v>
      </c>
      <c r="D135" s="134">
        <v>86</v>
      </c>
      <c r="E135" s="134">
        <v>96</v>
      </c>
      <c r="F135" s="134">
        <v>39</v>
      </c>
      <c r="G135" s="134">
        <v>105</v>
      </c>
      <c r="H135" s="134">
        <v>16</v>
      </c>
      <c r="I135" s="134">
        <v>22</v>
      </c>
      <c r="J135" s="134">
        <v>103</v>
      </c>
      <c r="K135" s="134">
        <v>79</v>
      </c>
      <c r="L135" s="134">
        <v>45</v>
      </c>
      <c r="M135" s="134">
        <v>182</v>
      </c>
      <c r="N135" s="134">
        <v>13</v>
      </c>
      <c r="O135" s="134">
        <v>0</v>
      </c>
      <c r="P135" s="134">
        <v>13</v>
      </c>
      <c r="Q135" s="134">
        <v>7</v>
      </c>
      <c r="R135" s="134">
        <v>35</v>
      </c>
      <c r="S135" s="134">
        <v>86</v>
      </c>
      <c r="T135" s="134">
        <v>18</v>
      </c>
      <c r="U135" s="134">
        <v>23</v>
      </c>
      <c r="V135" s="134">
        <v>142</v>
      </c>
      <c r="W135" s="134">
        <v>18</v>
      </c>
      <c r="X135" s="134">
        <v>3</v>
      </c>
      <c r="Y135" s="134">
        <v>0</v>
      </c>
      <c r="Z135" s="134">
        <v>37</v>
      </c>
      <c r="AA135" s="134">
        <v>3</v>
      </c>
      <c r="AB135" s="134">
        <v>16</v>
      </c>
      <c r="AC135" s="134">
        <v>13</v>
      </c>
      <c r="AD135" s="134">
        <v>18</v>
      </c>
      <c r="AE135" s="134">
        <v>10</v>
      </c>
      <c r="AF135" s="134">
        <v>3</v>
      </c>
      <c r="AG135" s="134">
        <v>30</v>
      </c>
      <c r="AH135" s="134">
        <v>4</v>
      </c>
      <c r="AI135" s="134">
        <v>10</v>
      </c>
      <c r="AJ135" s="134">
        <v>15</v>
      </c>
      <c r="AK135" s="134">
        <v>7</v>
      </c>
      <c r="AL135" s="134">
        <v>69</v>
      </c>
      <c r="AM135" s="134">
        <v>71</v>
      </c>
      <c r="AN135" s="134">
        <v>29</v>
      </c>
      <c r="AO135" s="134">
        <v>182</v>
      </c>
      <c r="AP135" s="134">
        <v>30</v>
      </c>
      <c r="AQ135" s="134">
        <v>0</v>
      </c>
      <c r="AR135" s="134">
        <v>0</v>
      </c>
      <c r="AS135" s="134">
        <v>14</v>
      </c>
      <c r="AT135" s="134">
        <v>138</v>
      </c>
      <c r="AU135" s="134">
        <v>0</v>
      </c>
    </row>
    <row r="136" spans="1:47">
      <c r="A136" s="133" t="s">
        <v>1346</v>
      </c>
      <c r="B136" s="134">
        <v>191</v>
      </c>
      <c r="C136" s="134">
        <v>152</v>
      </c>
      <c r="D136" s="134">
        <v>106</v>
      </c>
      <c r="E136" s="134">
        <v>85</v>
      </c>
      <c r="F136" s="134">
        <v>41</v>
      </c>
      <c r="G136" s="134">
        <v>107</v>
      </c>
      <c r="H136" s="134">
        <v>27</v>
      </c>
      <c r="I136" s="134">
        <v>16</v>
      </c>
      <c r="J136" s="134">
        <v>121</v>
      </c>
      <c r="K136" s="134">
        <v>70</v>
      </c>
      <c r="L136" s="134">
        <v>40</v>
      </c>
      <c r="M136" s="134">
        <v>191</v>
      </c>
      <c r="N136" s="134">
        <v>5</v>
      </c>
      <c r="O136" s="134">
        <v>0</v>
      </c>
      <c r="P136" s="134">
        <v>9</v>
      </c>
      <c r="Q136" s="134">
        <v>13</v>
      </c>
      <c r="R136" s="134">
        <v>26</v>
      </c>
      <c r="S136" s="134">
        <v>103</v>
      </c>
      <c r="T136" s="134">
        <v>18</v>
      </c>
      <c r="U136" s="134">
        <v>22</v>
      </c>
      <c r="V136" s="134">
        <v>157</v>
      </c>
      <c r="W136" s="134">
        <v>24</v>
      </c>
      <c r="X136" s="134">
        <v>1</v>
      </c>
      <c r="Y136" s="134">
        <v>1</v>
      </c>
      <c r="Z136" s="134">
        <v>30</v>
      </c>
      <c r="AA136" s="134">
        <v>2</v>
      </c>
      <c r="AB136" s="134">
        <v>13</v>
      </c>
      <c r="AC136" s="134">
        <v>10</v>
      </c>
      <c r="AD136" s="134">
        <v>22</v>
      </c>
      <c r="AE136" s="134">
        <v>5</v>
      </c>
      <c r="AF136" s="134">
        <v>5</v>
      </c>
      <c r="AG136" s="134">
        <v>43</v>
      </c>
      <c r="AH136" s="134">
        <v>0</v>
      </c>
      <c r="AI136" s="134">
        <v>14</v>
      </c>
      <c r="AJ136" s="134">
        <v>20</v>
      </c>
      <c r="AK136" s="134">
        <v>13</v>
      </c>
      <c r="AL136" s="134">
        <v>97</v>
      </c>
      <c r="AM136" s="134">
        <v>58</v>
      </c>
      <c r="AN136" s="134">
        <v>22</v>
      </c>
      <c r="AO136" s="134">
        <v>191</v>
      </c>
      <c r="AP136" s="134">
        <v>31</v>
      </c>
      <c r="AQ136" s="134">
        <v>0</v>
      </c>
      <c r="AR136" s="134">
        <v>0</v>
      </c>
      <c r="AS136" s="134">
        <v>11</v>
      </c>
      <c r="AT136" s="134">
        <v>149</v>
      </c>
      <c r="AU136" s="134">
        <v>0</v>
      </c>
    </row>
    <row r="137" spans="1:47">
      <c r="A137" s="133" t="s">
        <v>1329</v>
      </c>
      <c r="B137" s="134">
        <v>130</v>
      </c>
      <c r="C137" s="134">
        <v>102</v>
      </c>
      <c r="D137" s="134">
        <v>67</v>
      </c>
      <c r="E137" s="134">
        <v>63</v>
      </c>
      <c r="F137" s="134">
        <v>29</v>
      </c>
      <c r="G137" s="134">
        <v>73</v>
      </c>
      <c r="H137" s="134">
        <v>13</v>
      </c>
      <c r="I137" s="134">
        <v>15</v>
      </c>
      <c r="J137" s="134">
        <v>65</v>
      </c>
      <c r="K137" s="134">
        <v>65</v>
      </c>
      <c r="L137" s="134">
        <v>41</v>
      </c>
      <c r="M137" s="134">
        <v>130</v>
      </c>
      <c r="N137" s="134">
        <v>9</v>
      </c>
      <c r="O137" s="134">
        <v>0</v>
      </c>
      <c r="P137" s="134">
        <v>8</v>
      </c>
      <c r="Q137" s="134">
        <v>9</v>
      </c>
      <c r="R137" s="134">
        <v>28</v>
      </c>
      <c r="S137" s="134">
        <v>64</v>
      </c>
      <c r="T137" s="134">
        <v>11</v>
      </c>
      <c r="U137" s="134">
        <v>10</v>
      </c>
      <c r="V137" s="134">
        <v>91</v>
      </c>
      <c r="W137" s="134">
        <v>7</v>
      </c>
      <c r="X137" s="134">
        <v>3</v>
      </c>
      <c r="Y137" s="134">
        <v>0</v>
      </c>
      <c r="Z137" s="134">
        <v>22</v>
      </c>
      <c r="AA137" s="134">
        <v>4</v>
      </c>
      <c r="AB137" s="134">
        <v>9</v>
      </c>
      <c r="AC137" s="134">
        <v>7</v>
      </c>
      <c r="AD137" s="134">
        <v>9</v>
      </c>
      <c r="AE137" s="134">
        <v>7</v>
      </c>
      <c r="AF137" s="134">
        <v>1</v>
      </c>
      <c r="AG137" s="134">
        <v>22</v>
      </c>
      <c r="AH137" s="134">
        <v>1</v>
      </c>
      <c r="AI137" s="134">
        <v>24</v>
      </c>
      <c r="AJ137" s="134">
        <v>13</v>
      </c>
      <c r="AK137" s="134">
        <v>5</v>
      </c>
      <c r="AL137" s="134">
        <v>71</v>
      </c>
      <c r="AM137" s="134">
        <v>38</v>
      </c>
      <c r="AN137" s="134">
        <v>14</v>
      </c>
      <c r="AO137" s="134">
        <v>130</v>
      </c>
      <c r="AP137" s="134">
        <v>20</v>
      </c>
      <c r="AQ137" s="134">
        <v>0</v>
      </c>
      <c r="AR137" s="134">
        <v>0</v>
      </c>
      <c r="AS137" s="134">
        <v>6</v>
      </c>
      <c r="AT137" s="134">
        <v>104</v>
      </c>
      <c r="AU137" s="134">
        <v>0</v>
      </c>
    </row>
    <row r="138" spans="1:47">
      <c r="A138" s="133" t="s">
        <v>1328</v>
      </c>
      <c r="B138" s="134">
        <v>34</v>
      </c>
      <c r="C138" s="134">
        <v>30</v>
      </c>
      <c r="D138" s="134">
        <v>16</v>
      </c>
      <c r="E138" s="134">
        <v>18</v>
      </c>
      <c r="F138" s="134">
        <v>9</v>
      </c>
      <c r="G138" s="134">
        <v>18</v>
      </c>
      <c r="H138" s="134">
        <v>1</v>
      </c>
      <c r="I138" s="134">
        <v>6</v>
      </c>
      <c r="J138" s="134">
        <v>13</v>
      </c>
      <c r="K138" s="134">
        <v>21</v>
      </c>
      <c r="L138" s="134">
        <v>10</v>
      </c>
      <c r="M138" s="134">
        <v>34</v>
      </c>
      <c r="N138" s="134">
        <v>0</v>
      </c>
      <c r="O138" s="134">
        <v>0</v>
      </c>
      <c r="P138" s="134">
        <v>3</v>
      </c>
      <c r="Q138" s="134">
        <v>3</v>
      </c>
      <c r="R138" s="134">
        <v>7</v>
      </c>
      <c r="S138" s="134">
        <v>13</v>
      </c>
      <c r="T138" s="134">
        <v>3</v>
      </c>
      <c r="U138" s="134">
        <v>5</v>
      </c>
      <c r="V138" s="134">
        <v>24</v>
      </c>
      <c r="W138" s="134">
        <v>1</v>
      </c>
      <c r="X138" s="134">
        <v>0</v>
      </c>
      <c r="Y138" s="134">
        <v>0</v>
      </c>
      <c r="Z138" s="134">
        <v>8</v>
      </c>
      <c r="AA138" s="134">
        <v>0</v>
      </c>
      <c r="AB138" s="134">
        <v>1</v>
      </c>
      <c r="AC138" s="134">
        <v>2</v>
      </c>
      <c r="AD138" s="134">
        <v>2</v>
      </c>
      <c r="AE138" s="134">
        <v>1</v>
      </c>
      <c r="AF138" s="134">
        <v>0</v>
      </c>
      <c r="AG138" s="134">
        <v>5</v>
      </c>
      <c r="AH138" s="134">
        <v>2</v>
      </c>
      <c r="AI138" s="134">
        <v>7</v>
      </c>
      <c r="AJ138" s="134">
        <v>5</v>
      </c>
      <c r="AK138" s="134">
        <v>3</v>
      </c>
      <c r="AL138" s="134">
        <v>23</v>
      </c>
      <c r="AM138" s="134">
        <v>4</v>
      </c>
      <c r="AN138" s="134">
        <v>4</v>
      </c>
      <c r="AO138" s="134">
        <v>34</v>
      </c>
      <c r="AP138" s="134">
        <v>5</v>
      </c>
      <c r="AQ138" s="134">
        <v>0</v>
      </c>
      <c r="AR138" s="134">
        <v>0</v>
      </c>
      <c r="AS138" s="134">
        <v>2</v>
      </c>
      <c r="AT138" s="134">
        <v>27</v>
      </c>
      <c r="AU138" s="134">
        <v>0</v>
      </c>
    </row>
    <row r="139" spans="1:47">
      <c r="A139" s="133" t="s">
        <v>1330</v>
      </c>
      <c r="B139" s="134">
        <v>61</v>
      </c>
      <c r="C139" s="134">
        <v>49</v>
      </c>
      <c r="D139" s="134">
        <v>29</v>
      </c>
      <c r="E139" s="134">
        <v>32</v>
      </c>
      <c r="F139" s="134">
        <v>10</v>
      </c>
      <c r="G139" s="134">
        <v>39</v>
      </c>
      <c r="H139" s="134">
        <v>3</v>
      </c>
      <c r="I139" s="134">
        <v>9</v>
      </c>
      <c r="J139" s="134">
        <v>32</v>
      </c>
      <c r="K139" s="134">
        <v>29</v>
      </c>
      <c r="L139" s="134">
        <v>16</v>
      </c>
      <c r="M139" s="134">
        <v>61</v>
      </c>
      <c r="N139" s="134">
        <v>1</v>
      </c>
      <c r="O139" s="134">
        <v>0</v>
      </c>
      <c r="P139" s="134">
        <v>4</v>
      </c>
      <c r="Q139" s="134">
        <v>6</v>
      </c>
      <c r="R139" s="134">
        <v>9</v>
      </c>
      <c r="S139" s="134">
        <v>25</v>
      </c>
      <c r="T139" s="134">
        <v>7</v>
      </c>
      <c r="U139" s="134">
        <v>10</v>
      </c>
      <c r="V139" s="134">
        <v>43</v>
      </c>
      <c r="W139" s="134">
        <v>6</v>
      </c>
      <c r="X139" s="134">
        <v>1</v>
      </c>
      <c r="Y139" s="134">
        <v>2</v>
      </c>
      <c r="Z139" s="134">
        <v>13</v>
      </c>
      <c r="AA139" s="134">
        <v>1</v>
      </c>
      <c r="AB139" s="134">
        <v>3</v>
      </c>
      <c r="AC139" s="134">
        <v>4</v>
      </c>
      <c r="AD139" s="134">
        <v>5</v>
      </c>
      <c r="AE139" s="134">
        <v>2</v>
      </c>
      <c r="AF139" s="134">
        <v>1</v>
      </c>
      <c r="AG139" s="134">
        <v>8</v>
      </c>
      <c r="AH139" s="134">
        <v>2</v>
      </c>
      <c r="AI139" s="134">
        <v>5</v>
      </c>
      <c r="AJ139" s="134">
        <v>8</v>
      </c>
      <c r="AK139" s="134">
        <v>4</v>
      </c>
      <c r="AL139" s="134">
        <v>33</v>
      </c>
      <c r="AM139" s="134">
        <v>16</v>
      </c>
      <c r="AN139" s="134">
        <v>8</v>
      </c>
      <c r="AO139" s="134">
        <v>61</v>
      </c>
      <c r="AP139" s="134">
        <v>5</v>
      </c>
      <c r="AQ139" s="134">
        <v>0</v>
      </c>
      <c r="AR139" s="134">
        <v>0</v>
      </c>
      <c r="AS139" s="134">
        <v>4</v>
      </c>
      <c r="AT139" s="134">
        <v>52</v>
      </c>
      <c r="AU139" s="134">
        <v>0</v>
      </c>
    </row>
    <row r="140" spans="1:47">
      <c r="A140" s="133" t="s">
        <v>1332</v>
      </c>
      <c r="B140" s="134">
        <v>33</v>
      </c>
      <c r="C140" s="134">
        <v>28</v>
      </c>
      <c r="D140" s="134">
        <v>16</v>
      </c>
      <c r="E140" s="134">
        <v>17</v>
      </c>
      <c r="F140" s="134">
        <v>9</v>
      </c>
      <c r="G140" s="134">
        <v>20</v>
      </c>
      <c r="H140" s="134">
        <v>3</v>
      </c>
      <c r="I140" s="134">
        <v>1</v>
      </c>
      <c r="J140" s="134">
        <v>20</v>
      </c>
      <c r="K140" s="134">
        <v>13</v>
      </c>
      <c r="L140" s="134">
        <v>4</v>
      </c>
      <c r="M140" s="134">
        <v>33</v>
      </c>
      <c r="N140" s="134">
        <v>1</v>
      </c>
      <c r="O140" s="134">
        <v>0</v>
      </c>
      <c r="P140" s="134">
        <v>4</v>
      </c>
      <c r="Q140" s="134">
        <v>3</v>
      </c>
      <c r="R140" s="134">
        <v>12</v>
      </c>
      <c r="S140" s="134">
        <v>12</v>
      </c>
      <c r="T140" s="134">
        <v>1</v>
      </c>
      <c r="U140" s="134">
        <v>1</v>
      </c>
      <c r="V140" s="134">
        <v>18</v>
      </c>
      <c r="W140" s="134">
        <v>1</v>
      </c>
      <c r="X140" s="134">
        <v>0</v>
      </c>
      <c r="Y140" s="134">
        <v>2</v>
      </c>
      <c r="Z140" s="134">
        <v>7</v>
      </c>
      <c r="AA140" s="134">
        <v>2</v>
      </c>
      <c r="AB140" s="134">
        <v>0</v>
      </c>
      <c r="AC140" s="134">
        <v>1</v>
      </c>
      <c r="AD140" s="134">
        <v>1</v>
      </c>
      <c r="AE140" s="134">
        <v>0</v>
      </c>
      <c r="AF140" s="134">
        <v>0</v>
      </c>
      <c r="AG140" s="134">
        <v>2</v>
      </c>
      <c r="AH140" s="134">
        <v>0</v>
      </c>
      <c r="AI140" s="134">
        <v>8</v>
      </c>
      <c r="AJ140" s="134">
        <v>9</v>
      </c>
      <c r="AK140" s="134">
        <v>3</v>
      </c>
      <c r="AL140" s="134">
        <v>16</v>
      </c>
      <c r="AM140" s="134">
        <v>7</v>
      </c>
      <c r="AN140" s="134">
        <v>6</v>
      </c>
      <c r="AO140" s="134">
        <v>33</v>
      </c>
      <c r="AP140" s="134">
        <v>2</v>
      </c>
      <c r="AQ140" s="134">
        <v>0</v>
      </c>
      <c r="AR140" s="134">
        <v>0</v>
      </c>
      <c r="AS140" s="134">
        <v>2</v>
      </c>
      <c r="AT140" s="134">
        <v>29</v>
      </c>
      <c r="AU140" s="134">
        <v>0</v>
      </c>
    </row>
    <row r="141" spans="1:47">
      <c r="A141" s="133" t="s">
        <v>1338</v>
      </c>
      <c r="B141" s="134">
        <v>173</v>
      </c>
      <c r="C141" s="134">
        <v>136</v>
      </c>
      <c r="D141" s="134">
        <v>87</v>
      </c>
      <c r="E141" s="134">
        <v>86</v>
      </c>
      <c r="F141" s="134">
        <v>28</v>
      </c>
      <c r="G141" s="134">
        <v>104</v>
      </c>
      <c r="H141" s="134">
        <v>18</v>
      </c>
      <c r="I141" s="134">
        <v>23</v>
      </c>
      <c r="J141" s="134">
        <v>107</v>
      </c>
      <c r="K141" s="134">
        <v>66</v>
      </c>
      <c r="L141" s="134">
        <v>34</v>
      </c>
      <c r="M141" s="134">
        <v>173</v>
      </c>
      <c r="N141" s="134">
        <v>9</v>
      </c>
      <c r="O141" s="134">
        <v>0</v>
      </c>
      <c r="P141" s="134">
        <v>9</v>
      </c>
      <c r="Q141" s="134">
        <v>18</v>
      </c>
      <c r="R141" s="134">
        <v>39</v>
      </c>
      <c r="S141" s="134">
        <v>67</v>
      </c>
      <c r="T141" s="134">
        <v>11</v>
      </c>
      <c r="U141" s="134">
        <v>29</v>
      </c>
      <c r="V141" s="134">
        <v>128</v>
      </c>
      <c r="W141" s="134">
        <v>7</v>
      </c>
      <c r="X141" s="134">
        <v>1</v>
      </c>
      <c r="Y141" s="134">
        <v>0</v>
      </c>
      <c r="Z141" s="134">
        <v>28</v>
      </c>
      <c r="AA141" s="134">
        <v>4</v>
      </c>
      <c r="AB141" s="134">
        <v>14</v>
      </c>
      <c r="AC141" s="134">
        <v>12</v>
      </c>
      <c r="AD141" s="134">
        <v>18</v>
      </c>
      <c r="AE141" s="134">
        <v>10</v>
      </c>
      <c r="AF141" s="134">
        <v>3</v>
      </c>
      <c r="AG141" s="134">
        <v>37</v>
      </c>
      <c r="AH141" s="134">
        <v>4</v>
      </c>
      <c r="AI141" s="134">
        <v>15</v>
      </c>
      <c r="AJ141" s="134">
        <v>19</v>
      </c>
      <c r="AK141" s="134">
        <v>1</v>
      </c>
      <c r="AL141" s="134">
        <v>128</v>
      </c>
      <c r="AM141" s="134">
        <v>26</v>
      </c>
      <c r="AN141" s="134">
        <v>15</v>
      </c>
      <c r="AO141" s="134">
        <v>173</v>
      </c>
      <c r="AP141" s="134">
        <v>33</v>
      </c>
      <c r="AQ141" s="134">
        <v>0</v>
      </c>
      <c r="AR141" s="134">
        <v>0</v>
      </c>
      <c r="AS141" s="134">
        <v>5</v>
      </c>
      <c r="AT141" s="134">
        <v>135</v>
      </c>
      <c r="AU141" s="134">
        <v>0</v>
      </c>
    </row>
    <row r="142" spans="1:47">
      <c r="A142" s="133" t="s">
        <v>1334</v>
      </c>
      <c r="B142" s="134">
        <v>306</v>
      </c>
      <c r="C142" s="134">
        <v>254</v>
      </c>
      <c r="D142" s="134">
        <v>160</v>
      </c>
      <c r="E142" s="134">
        <v>146</v>
      </c>
      <c r="F142" s="134">
        <v>86</v>
      </c>
      <c r="G142" s="134">
        <v>158</v>
      </c>
      <c r="H142" s="134">
        <v>35</v>
      </c>
      <c r="I142" s="134">
        <v>27</v>
      </c>
      <c r="J142" s="134">
        <v>177</v>
      </c>
      <c r="K142" s="134">
        <v>129</v>
      </c>
      <c r="L142" s="134">
        <v>82</v>
      </c>
      <c r="M142" s="134">
        <v>306</v>
      </c>
      <c r="N142" s="134">
        <v>12</v>
      </c>
      <c r="O142" s="134">
        <v>0</v>
      </c>
      <c r="P142" s="134">
        <v>19</v>
      </c>
      <c r="Q142" s="134">
        <v>26</v>
      </c>
      <c r="R142" s="134">
        <v>66</v>
      </c>
      <c r="S142" s="134">
        <v>128</v>
      </c>
      <c r="T142" s="134">
        <v>21</v>
      </c>
      <c r="U142" s="134">
        <v>46</v>
      </c>
      <c r="V142" s="134">
        <v>218</v>
      </c>
      <c r="W142" s="134">
        <v>27</v>
      </c>
      <c r="X142" s="134">
        <v>5</v>
      </c>
      <c r="Y142" s="134">
        <v>5</v>
      </c>
      <c r="Z142" s="134">
        <v>64</v>
      </c>
      <c r="AA142" s="134">
        <v>6</v>
      </c>
      <c r="AB142" s="134">
        <v>16</v>
      </c>
      <c r="AC142" s="134">
        <v>12</v>
      </c>
      <c r="AD142" s="134">
        <v>29</v>
      </c>
      <c r="AE142" s="134">
        <v>13</v>
      </c>
      <c r="AF142" s="134">
        <v>8</v>
      </c>
      <c r="AG142" s="134">
        <v>46</v>
      </c>
      <c r="AH142" s="134">
        <v>5</v>
      </c>
      <c r="AI142" s="134">
        <v>34</v>
      </c>
      <c r="AJ142" s="134">
        <v>35</v>
      </c>
      <c r="AK142" s="134">
        <v>13</v>
      </c>
      <c r="AL142" s="134">
        <v>93</v>
      </c>
      <c r="AM142" s="134">
        <v>104</v>
      </c>
      <c r="AN142" s="134">
        <v>83</v>
      </c>
      <c r="AO142" s="134">
        <v>306</v>
      </c>
      <c r="AP142" s="134">
        <v>31</v>
      </c>
      <c r="AQ142" s="134">
        <v>0</v>
      </c>
      <c r="AR142" s="134">
        <v>0</v>
      </c>
      <c r="AS142" s="134">
        <v>15</v>
      </c>
      <c r="AT142" s="134">
        <v>260</v>
      </c>
      <c r="AU142" s="134">
        <v>0</v>
      </c>
    </row>
    <row r="143" spans="1:47">
      <c r="A143" s="133" t="s">
        <v>1344</v>
      </c>
      <c r="B143" s="134">
        <v>376</v>
      </c>
      <c r="C143" s="134">
        <v>291</v>
      </c>
      <c r="D143" s="134">
        <v>188</v>
      </c>
      <c r="E143" s="134">
        <v>188</v>
      </c>
      <c r="F143" s="134">
        <v>92</v>
      </c>
      <c r="G143" s="134">
        <v>211</v>
      </c>
      <c r="H143" s="134">
        <v>38</v>
      </c>
      <c r="I143" s="134">
        <v>35</v>
      </c>
      <c r="J143" s="134">
        <v>229</v>
      </c>
      <c r="K143" s="134">
        <v>147</v>
      </c>
      <c r="L143" s="134">
        <v>82</v>
      </c>
      <c r="M143" s="134">
        <v>376</v>
      </c>
      <c r="N143" s="134">
        <v>20</v>
      </c>
      <c r="O143" s="134">
        <v>113</v>
      </c>
      <c r="P143" s="134">
        <v>24</v>
      </c>
      <c r="Q143" s="134">
        <v>20</v>
      </c>
      <c r="R143" s="134">
        <v>70</v>
      </c>
      <c r="S143" s="134">
        <v>153</v>
      </c>
      <c r="T143" s="134">
        <v>29</v>
      </c>
      <c r="U143" s="134">
        <v>80</v>
      </c>
      <c r="V143" s="134">
        <v>297</v>
      </c>
      <c r="W143" s="134">
        <v>17</v>
      </c>
      <c r="X143" s="134">
        <v>1</v>
      </c>
      <c r="Y143" s="134">
        <v>2</v>
      </c>
      <c r="Z143" s="134">
        <v>54</v>
      </c>
      <c r="AA143" s="134">
        <v>3</v>
      </c>
      <c r="AB143" s="134">
        <v>39</v>
      </c>
      <c r="AC143" s="134">
        <v>27</v>
      </c>
      <c r="AD143" s="134">
        <v>44</v>
      </c>
      <c r="AE143" s="134">
        <v>11</v>
      </c>
      <c r="AF143" s="134">
        <v>6</v>
      </c>
      <c r="AG143" s="134">
        <v>72</v>
      </c>
      <c r="AH143" s="134">
        <v>3</v>
      </c>
      <c r="AI143" s="134">
        <v>33</v>
      </c>
      <c r="AJ143" s="134">
        <v>61</v>
      </c>
      <c r="AK143" s="134">
        <v>13</v>
      </c>
      <c r="AL143" s="134">
        <v>184</v>
      </c>
      <c r="AM143" s="134">
        <v>142</v>
      </c>
      <c r="AN143" s="134">
        <v>23</v>
      </c>
      <c r="AO143" s="134">
        <v>376</v>
      </c>
      <c r="AP143" s="134">
        <v>51</v>
      </c>
      <c r="AQ143" s="134">
        <v>1</v>
      </c>
      <c r="AR143" s="134">
        <v>0</v>
      </c>
      <c r="AS143" s="134">
        <v>15</v>
      </c>
      <c r="AT143" s="134">
        <v>309</v>
      </c>
      <c r="AU143" s="134">
        <v>0</v>
      </c>
    </row>
    <row r="144" spans="1:47">
      <c r="A144" s="133" t="s">
        <v>1331</v>
      </c>
      <c r="B144" s="134">
        <v>92</v>
      </c>
      <c r="C144" s="134">
        <v>74</v>
      </c>
      <c r="D144" s="134">
        <v>47</v>
      </c>
      <c r="E144" s="134">
        <v>45</v>
      </c>
      <c r="F144" s="134">
        <v>22</v>
      </c>
      <c r="G144" s="134">
        <v>45</v>
      </c>
      <c r="H144" s="134">
        <v>9</v>
      </c>
      <c r="I144" s="134">
        <v>16</v>
      </c>
      <c r="J144" s="134">
        <v>53</v>
      </c>
      <c r="K144" s="134">
        <v>39</v>
      </c>
      <c r="L144" s="134">
        <v>16</v>
      </c>
      <c r="M144" s="134">
        <v>92</v>
      </c>
      <c r="N144" s="134">
        <v>7</v>
      </c>
      <c r="O144" s="134">
        <v>0</v>
      </c>
      <c r="P144" s="134">
        <v>2</v>
      </c>
      <c r="Q144" s="134">
        <v>5</v>
      </c>
      <c r="R144" s="134">
        <v>18</v>
      </c>
      <c r="S144" s="134">
        <v>40</v>
      </c>
      <c r="T144" s="134">
        <v>13</v>
      </c>
      <c r="U144" s="134">
        <v>14</v>
      </c>
      <c r="V144" s="134">
        <v>73</v>
      </c>
      <c r="W144" s="134">
        <v>9</v>
      </c>
      <c r="X144" s="134">
        <v>0</v>
      </c>
      <c r="Y144" s="134">
        <v>1</v>
      </c>
      <c r="Z144" s="134">
        <v>15</v>
      </c>
      <c r="AA144" s="134">
        <v>0</v>
      </c>
      <c r="AB144" s="134">
        <v>4</v>
      </c>
      <c r="AC144" s="134">
        <v>8</v>
      </c>
      <c r="AD144" s="134">
        <v>8</v>
      </c>
      <c r="AE144" s="134">
        <v>4</v>
      </c>
      <c r="AF144" s="134">
        <v>0</v>
      </c>
      <c r="AG144" s="134">
        <v>17</v>
      </c>
      <c r="AH144" s="134">
        <v>0</v>
      </c>
      <c r="AI144" s="134">
        <v>13</v>
      </c>
      <c r="AJ144" s="134">
        <v>13</v>
      </c>
      <c r="AK144" s="134">
        <v>7</v>
      </c>
      <c r="AL144" s="134">
        <v>46</v>
      </c>
      <c r="AM144" s="134">
        <v>27</v>
      </c>
      <c r="AN144" s="134">
        <v>10</v>
      </c>
      <c r="AO144" s="134">
        <v>92</v>
      </c>
      <c r="AP144" s="134">
        <v>21</v>
      </c>
      <c r="AQ144" s="134">
        <v>0</v>
      </c>
      <c r="AR144" s="134">
        <v>0</v>
      </c>
      <c r="AS144" s="134">
        <v>5</v>
      </c>
      <c r="AT144" s="134">
        <v>66</v>
      </c>
      <c r="AU144" s="134">
        <v>0</v>
      </c>
    </row>
    <row r="145" spans="1:47">
      <c r="A145" s="133" t="s">
        <v>1333</v>
      </c>
      <c r="B145" s="134">
        <v>140</v>
      </c>
      <c r="C145" s="134">
        <v>105</v>
      </c>
      <c r="D145" s="134">
        <v>80</v>
      </c>
      <c r="E145" s="134">
        <v>60</v>
      </c>
      <c r="F145" s="134">
        <v>28</v>
      </c>
      <c r="G145" s="134">
        <v>77</v>
      </c>
      <c r="H145" s="134">
        <v>17</v>
      </c>
      <c r="I145" s="134">
        <v>18</v>
      </c>
      <c r="J145" s="134">
        <v>87</v>
      </c>
      <c r="K145" s="134">
        <v>53</v>
      </c>
      <c r="L145" s="134">
        <v>32</v>
      </c>
      <c r="M145" s="134">
        <v>140</v>
      </c>
      <c r="N145" s="134">
        <v>6</v>
      </c>
      <c r="O145" s="134">
        <v>0</v>
      </c>
      <c r="P145" s="134">
        <v>22</v>
      </c>
      <c r="Q145" s="134">
        <v>17</v>
      </c>
      <c r="R145" s="134">
        <v>15</v>
      </c>
      <c r="S145" s="134">
        <v>52</v>
      </c>
      <c r="T145" s="134">
        <v>7</v>
      </c>
      <c r="U145" s="134">
        <v>27</v>
      </c>
      <c r="V145" s="134">
        <v>90</v>
      </c>
      <c r="W145" s="134">
        <v>6</v>
      </c>
      <c r="X145" s="134">
        <v>1</v>
      </c>
      <c r="Y145" s="134">
        <v>2</v>
      </c>
      <c r="Z145" s="134">
        <v>29</v>
      </c>
      <c r="AA145" s="134">
        <v>8</v>
      </c>
      <c r="AB145" s="134">
        <v>14</v>
      </c>
      <c r="AC145" s="134">
        <v>12</v>
      </c>
      <c r="AD145" s="134">
        <v>12</v>
      </c>
      <c r="AE145" s="134">
        <v>8</v>
      </c>
      <c r="AF145" s="134">
        <v>1</v>
      </c>
      <c r="AG145" s="134">
        <v>20</v>
      </c>
      <c r="AH145" s="134">
        <v>1</v>
      </c>
      <c r="AI145" s="134">
        <v>14</v>
      </c>
      <c r="AJ145" s="134">
        <v>11</v>
      </c>
      <c r="AK145" s="134">
        <v>7</v>
      </c>
      <c r="AL145" s="134">
        <v>82</v>
      </c>
      <c r="AM145" s="134">
        <v>38</v>
      </c>
      <c r="AN145" s="134">
        <v>10</v>
      </c>
      <c r="AO145" s="134">
        <v>140</v>
      </c>
      <c r="AP145" s="134">
        <v>14</v>
      </c>
      <c r="AQ145" s="134">
        <v>0</v>
      </c>
      <c r="AR145" s="134">
        <v>0</v>
      </c>
      <c r="AS145" s="134">
        <v>10</v>
      </c>
      <c r="AT145" s="134">
        <v>116</v>
      </c>
      <c r="AU145" s="134">
        <v>0</v>
      </c>
    </row>
    <row r="146" spans="1:47">
      <c r="A146" s="133" t="s">
        <v>1350</v>
      </c>
      <c r="B146" s="134">
        <v>250</v>
      </c>
      <c r="C146" s="134">
        <v>208</v>
      </c>
      <c r="D146" s="134">
        <v>120</v>
      </c>
      <c r="E146" s="134">
        <v>130</v>
      </c>
      <c r="F146" s="134">
        <v>56</v>
      </c>
      <c r="G146" s="134">
        <v>136</v>
      </c>
      <c r="H146" s="134">
        <v>29</v>
      </c>
      <c r="I146" s="134">
        <v>29</v>
      </c>
      <c r="J146" s="134">
        <v>172</v>
      </c>
      <c r="K146" s="134">
        <v>78</v>
      </c>
      <c r="L146" s="134">
        <v>33</v>
      </c>
      <c r="M146" s="134">
        <v>250</v>
      </c>
      <c r="N146" s="134">
        <v>11</v>
      </c>
      <c r="O146" s="134">
        <v>62</v>
      </c>
      <c r="P146" s="134">
        <v>11</v>
      </c>
      <c r="Q146" s="134">
        <v>19</v>
      </c>
      <c r="R146" s="134">
        <v>45</v>
      </c>
      <c r="S146" s="134">
        <v>118</v>
      </c>
      <c r="T146" s="134">
        <v>28</v>
      </c>
      <c r="U146" s="134">
        <v>29</v>
      </c>
      <c r="V146" s="134">
        <v>191</v>
      </c>
      <c r="W146" s="134">
        <v>14</v>
      </c>
      <c r="X146" s="134">
        <v>3</v>
      </c>
      <c r="Y146" s="134">
        <v>1</v>
      </c>
      <c r="Z146" s="134">
        <v>40</v>
      </c>
      <c r="AA146" s="134">
        <v>1</v>
      </c>
      <c r="AB146" s="134">
        <v>12</v>
      </c>
      <c r="AC146" s="134">
        <v>17</v>
      </c>
      <c r="AD146" s="134">
        <v>20</v>
      </c>
      <c r="AE146" s="134">
        <v>9</v>
      </c>
      <c r="AF146" s="134">
        <v>6</v>
      </c>
      <c r="AG146" s="134">
        <v>58</v>
      </c>
      <c r="AH146" s="134">
        <v>2</v>
      </c>
      <c r="AI146" s="134">
        <v>9</v>
      </c>
      <c r="AJ146" s="134">
        <v>57</v>
      </c>
      <c r="AK146" s="134">
        <v>12</v>
      </c>
      <c r="AL146" s="134">
        <v>133</v>
      </c>
      <c r="AM146" s="134">
        <v>69</v>
      </c>
      <c r="AN146" s="134">
        <v>35</v>
      </c>
      <c r="AO146" s="134">
        <v>250</v>
      </c>
      <c r="AP146" s="134">
        <v>43</v>
      </c>
      <c r="AQ146" s="134">
        <v>0</v>
      </c>
      <c r="AR146" s="134">
        <v>0</v>
      </c>
      <c r="AS146" s="134">
        <v>8</v>
      </c>
      <c r="AT146" s="134">
        <v>199</v>
      </c>
      <c r="AU146" s="134">
        <v>0</v>
      </c>
    </row>
    <row r="147" spans="1:47">
      <c r="A147" s="133" t="s">
        <v>1341</v>
      </c>
      <c r="B147" s="134">
        <v>114</v>
      </c>
      <c r="C147" s="134">
        <v>92</v>
      </c>
      <c r="D147" s="134">
        <v>46</v>
      </c>
      <c r="E147" s="134">
        <v>68</v>
      </c>
      <c r="F147" s="134">
        <v>37</v>
      </c>
      <c r="G147" s="134">
        <v>62</v>
      </c>
      <c r="H147" s="134">
        <v>9</v>
      </c>
      <c r="I147" s="134">
        <v>6</v>
      </c>
      <c r="J147" s="134">
        <v>73</v>
      </c>
      <c r="K147" s="134">
        <v>41</v>
      </c>
      <c r="L147" s="134">
        <v>26</v>
      </c>
      <c r="M147" s="134">
        <v>114</v>
      </c>
      <c r="N147" s="134">
        <v>4</v>
      </c>
      <c r="O147" s="134">
        <v>0</v>
      </c>
      <c r="P147" s="134">
        <v>6</v>
      </c>
      <c r="Q147" s="134">
        <v>14</v>
      </c>
      <c r="R147" s="134">
        <v>20</v>
      </c>
      <c r="S147" s="134">
        <v>49</v>
      </c>
      <c r="T147" s="134">
        <v>8</v>
      </c>
      <c r="U147" s="134">
        <v>17</v>
      </c>
      <c r="V147" s="134">
        <v>78</v>
      </c>
      <c r="W147" s="134">
        <v>7</v>
      </c>
      <c r="X147" s="134">
        <v>3</v>
      </c>
      <c r="Y147" s="134">
        <v>0</v>
      </c>
      <c r="Z147" s="134">
        <v>20</v>
      </c>
      <c r="AA147" s="134">
        <v>2</v>
      </c>
      <c r="AB147" s="134">
        <v>4</v>
      </c>
      <c r="AC147" s="134">
        <v>7</v>
      </c>
      <c r="AD147" s="134">
        <v>10</v>
      </c>
      <c r="AE147" s="134">
        <v>6</v>
      </c>
      <c r="AF147" s="134">
        <v>0</v>
      </c>
      <c r="AG147" s="134">
        <v>25</v>
      </c>
      <c r="AH147" s="134">
        <v>0</v>
      </c>
      <c r="AI147" s="134">
        <v>15</v>
      </c>
      <c r="AJ147" s="134">
        <v>15</v>
      </c>
      <c r="AK147" s="134">
        <v>2</v>
      </c>
      <c r="AL147" s="134">
        <v>59</v>
      </c>
      <c r="AM147" s="134">
        <v>45</v>
      </c>
      <c r="AN147" s="134">
        <v>8</v>
      </c>
      <c r="AO147" s="134">
        <v>114</v>
      </c>
      <c r="AP147" s="134">
        <v>28</v>
      </c>
      <c r="AQ147" s="134">
        <v>0</v>
      </c>
      <c r="AR147" s="134">
        <v>0</v>
      </c>
      <c r="AS147" s="134">
        <v>5</v>
      </c>
      <c r="AT147" s="134">
        <v>81</v>
      </c>
      <c r="AU147" s="134">
        <v>0</v>
      </c>
    </row>
    <row r="148" spans="1:47">
      <c r="A148" s="133" t="s">
        <v>1335</v>
      </c>
      <c r="B148" s="134">
        <v>111</v>
      </c>
      <c r="C148" s="134">
        <v>93</v>
      </c>
      <c r="D148" s="134">
        <v>60</v>
      </c>
      <c r="E148" s="134">
        <v>51</v>
      </c>
      <c r="F148" s="134">
        <v>26</v>
      </c>
      <c r="G148" s="134">
        <v>65</v>
      </c>
      <c r="H148" s="134">
        <v>8</v>
      </c>
      <c r="I148" s="134">
        <v>12</v>
      </c>
      <c r="J148" s="134">
        <v>69</v>
      </c>
      <c r="K148" s="134">
        <v>42</v>
      </c>
      <c r="L148" s="134">
        <v>27</v>
      </c>
      <c r="M148" s="134">
        <v>111</v>
      </c>
      <c r="N148" s="134">
        <v>8</v>
      </c>
      <c r="O148" s="134">
        <v>0</v>
      </c>
      <c r="P148" s="134">
        <v>11</v>
      </c>
      <c r="Q148" s="134">
        <v>4</v>
      </c>
      <c r="R148" s="134">
        <v>21</v>
      </c>
      <c r="S148" s="134">
        <v>49</v>
      </c>
      <c r="T148" s="134">
        <v>14</v>
      </c>
      <c r="U148" s="134">
        <v>12</v>
      </c>
      <c r="V148" s="134">
        <v>79</v>
      </c>
      <c r="W148" s="134">
        <v>13</v>
      </c>
      <c r="X148" s="134">
        <v>0</v>
      </c>
      <c r="Y148" s="134">
        <v>0</v>
      </c>
      <c r="Z148" s="134">
        <v>12</v>
      </c>
      <c r="AA148" s="134">
        <v>0</v>
      </c>
      <c r="AB148" s="134">
        <v>11</v>
      </c>
      <c r="AC148" s="134">
        <v>9</v>
      </c>
      <c r="AD148" s="134">
        <v>8</v>
      </c>
      <c r="AE148" s="134">
        <v>5</v>
      </c>
      <c r="AF148" s="134">
        <v>2</v>
      </c>
      <c r="AG148" s="134">
        <v>24</v>
      </c>
      <c r="AH148" s="134">
        <v>0</v>
      </c>
      <c r="AI148" s="134">
        <v>6</v>
      </c>
      <c r="AJ148" s="134">
        <v>19</v>
      </c>
      <c r="AK148" s="134">
        <v>4</v>
      </c>
      <c r="AL148" s="134">
        <v>37</v>
      </c>
      <c r="AM148" s="134">
        <v>35</v>
      </c>
      <c r="AN148" s="134">
        <v>31</v>
      </c>
      <c r="AO148" s="134">
        <v>111</v>
      </c>
      <c r="AP148" s="134">
        <v>20</v>
      </c>
      <c r="AQ148" s="134">
        <v>0</v>
      </c>
      <c r="AR148" s="134">
        <v>0</v>
      </c>
      <c r="AS148" s="134">
        <v>4</v>
      </c>
      <c r="AT148" s="134">
        <v>87</v>
      </c>
      <c r="AU148" s="134">
        <v>0</v>
      </c>
    </row>
    <row r="149" spans="1:47">
      <c r="A149" s="133" t="s">
        <v>1327</v>
      </c>
      <c r="B149" s="134">
        <v>153</v>
      </c>
      <c r="C149" s="134">
        <v>108</v>
      </c>
      <c r="D149" s="134">
        <v>79</v>
      </c>
      <c r="E149" s="134">
        <v>74</v>
      </c>
      <c r="F149" s="134">
        <v>31</v>
      </c>
      <c r="G149" s="134">
        <v>95</v>
      </c>
      <c r="H149" s="134">
        <v>12</v>
      </c>
      <c r="I149" s="134">
        <v>15</v>
      </c>
      <c r="J149" s="134">
        <v>93</v>
      </c>
      <c r="K149" s="134">
        <v>60</v>
      </c>
      <c r="L149" s="134">
        <v>37</v>
      </c>
      <c r="M149" s="134">
        <v>153</v>
      </c>
      <c r="N149" s="134">
        <v>10</v>
      </c>
      <c r="O149" s="134">
        <v>0</v>
      </c>
      <c r="P149" s="134">
        <v>11</v>
      </c>
      <c r="Q149" s="134">
        <v>15</v>
      </c>
      <c r="R149" s="134">
        <v>26</v>
      </c>
      <c r="S149" s="134">
        <v>69</v>
      </c>
      <c r="T149" s="134">
        <v>18</v>
      </c>
      <c r="U149" s="134">
        <v>14</v>
      </c>
      <c r="V149" s="134">
        <v>110</v>
      </c>
      <c r="W149" s="134">
        <v>10</v>
      </c>
      <c r="X149" s="134">
        <v>1</v>
      </c>
      <c r="Y149" s="134">
        <v>1</v>
      </c>
      <c r="Z149" s="134">
        <v>28</v>
      </c>
      <c r="AA149" s="134">
        <v>4</v>
      </c>
      <c r="AB149" s="134">
        <v>9</v>
      </c>
      <c r="AC149" s="134">
        <v>12</v>
      </c>
      <c r="AD149" s="134">
        <v>14</v>
      </c>
      <c r="AE149" s="134">
        <v>3</v>
      </c>
      <c r="AF149" s="134">
        <v>4</v>
      </c>
      <c r="AG149" s="134">
        <v>28</v>
      </c>
      <c r="AH149" s="134">
        <v>2</v>
      </c>
      <c r="AI149" s="134">
        <v>17</v>
      </c>
      <c r="AJ149" s="134">
        <v>20</v>
      </c>
      <c r="AK149" s="134">
        <v>10</v>
      </c>
      <c r="AL149" s="134">
        <v>78</v>
      </c>
      <c r="AM149" s="134">
        <v>39</v>
      </c>
      <c r="AN149" s="134">
        <v>24</v>
      </c>
      <c r="AO149" s="134">
        <v>153</v>
      </c>
      <c r="AP149" s="134">
        <v>28</v>
      </c>
      <c r="AQ149" s="134">
        <v>0</v>
      </c>
      <c r="AR149" s="134">
        <v>0</v>
      </c>
      <c r="AS149" s="134">
        <v>11</v>
      </c>
      <c r="AT149" s="134">
        <v>114</v>
      </c>
      <c r="AU149" s="134">
        <v>0</v>
      </c>
    </row>
    <row r="150" spans="1:47">
      <c r="A150" s="133" t="s">
        <v>1343</v>
      </c>
      <c r="B150" s="134">
        <v>213</v>
      </c>
      <c r="C150" s="134">
        <v>165</v>
      </c>
      <c r="D150" s="134">
        <v>104</v>
      </c>
      <c r="E150" s="134">
        <v>109</v>
      </c>
      <c r="F150" s="134">
        <v>44</v>
      </c>
      <c r="G150" s="134">
        <v>132</v>
      </c>
      <c r="H150" s="134">
        <v>12</v>
      </c>
      <c r="I150" s="134">
        <v>25</v>
      </c>
      <c r="J150" s="134">
        <v>137</v>
      </c>
      <c r="K150" s="134">
        <v>76</v>
      </c>
      <c r="L150" s="134">
        <v>42</v>
      </c>
      <c r="M150" s="134">
        <v>213</v>
      </c>
      <c r="N150" s="134">
        <v>9</v>
      </c>
      <c r="O150" s="134">
        <v>117</v>
      </c>
      <c r="P150" s="134">
        <v>19</v>
      </c>
      <c r="Q150" s="134">
        <v>18</v>
      </c>
      <c r="R150" s="134">
        <v>40</v>
      </c>
      <c r="S150" s="134">
        <v>72</v>
      </c>
      <c r="T150" s="134">
        <v>25</v>
      </c>
      <c r="U150" s="134">
        <v>39</v>
      </c>
      <c r="V150" s="134">
        <v>145</v>
      </c>
      <c r="W150" s="134">
        <v>5</v>
      </c>
      <c r="X150" s="134">
        <v>2</v>
      </c>
      <c r="Y150" s="134">
        <v>4</v>
      </c>
      <c r="Z150" s="134">
        <v>19</v>
      </c>
      <c r="AA150" s="134">
        <v>3</v>
      </c>
      <c r="AB150" s="134">
        <v>18</v>
      </c>
      <c r="AC150" s="134">
        <v>24</v>
      </c>
      <c r="AD150" s="134">
        <v>23</v>
      </c>
      <c r="AE150" s="134">
        <v>7</v>
      </c>
      <c r="AF150" s="134">
        <v>2</v>
      </c>
      <c r="AG150" s="134">
        <v>51</v>
      </c>
      <c r="AH150" s="134">
        <v>3</v>
      </c>
      <c r="AI150" s="134">
        <v>24</v>
      </c>
      <c r="AJ150" s="134">
        <v>28</v>
      </c>
      <c r="AK150" s="134">
        <v>10</v>
      </c>
      <c r="AL150" s="134">
        <v>109</v>
      </c>
      <c r="AM150" s="134">
        <v>78</v>
      </c>
      <c r="AN150" s="134">
        <v>12</v>
      </c>
      <c r="AO150" s="134">
        <v>213</v>
      </c>
      <c r="AP150" s="134">
        <v>38</v>
      </c>
      <c r="AQ150" s="134">
        <v>0</v>
      </c>
      <c r="AR150" s="134">
        <v>0</v>
      </c>
      <c r="AS150" s="134">
        <v>11</v>
      </c>
      <c r="AT150" s="134">
        <v>164</v>
      </c>
      <c r="AU150" s="134">
        <v>0</v>
      </c>
    </row>
    <row r="151" spans="1:47">
      <c r="A151" s="133" t="s">
        <v>1320</v>
      </c>
      <c r="B151" s="134">
        <v>101</v>
      </c>
      <c r="C151" s="134">
        <v>81</v>
      </c>
      <c r="D151" s="134">
        <v>41</v>
      </c>
      <c r="E151" s="134">
        <v>60</v>
      </c>
      <c r="F151" s="134">
        <v>24</v>
      </c>
      <c r="G151" s="134">
        <v>60</v>
      </c>
      <c r="H151" s="134">
        <v>10</v>
      </c>
      <c r="I151" s="134">
        <v>7</v>
      </c>
      <c r="J151" s="134">
        <v>67</v>
      </c>
      <c r="K151" s="134">
        <v>34</v>
      </c>
      <c r="L151" s="134">
        <v>16</v>
      </c>
      <c r="M151" s="134">
        <v>101</v>
      </c>
      <c r="N151" s="134">
        <v>3</v>
      </c>
      <c r="O151" s="134">
        <v>0</v>
      </c>
      <c r="P151" s="134">
        <v>13</v>
      </c>
      <c r="Q151" s="134">
        <v>8</v>
      </c>
      <c r="R151" s="134">
        <v>15</v>
      </c>
      <c r="S151" s="134">
        <v>49</v>
      </c>
      <c r="T151" s="134">
        <v>8</v>
      </c>
      <c r="U151" s="134">
        <v>8</v>
      </c>
      <c r="V151" s="134">
        <v>72</v>
      </c>
      <c r="W151" s="134">
        <v>10</v>
      </c>
      <c r="X151" s="134">
        <v>2</v>
      </c>
      <c r="Y151" s="134">
        <v>2</v>
      </c>
      <c r="Z151" s="134">
        <v>18</v>
      </c>
      <c r="AA151" s="134">
        <v>3</v>
      </c>
      <c r="AB151" s="134">
        <v>1</v>
      </c>
      <c r="AC151" s="134">
        <v>9</v>
      </c>
      <c r="AD151" s="134">
        <v>6</v>
      </c>
      <c r="AE151" s="134">
        <v>3</v>
      </c>
      <c r="AF151" s="134">
        <v>1</v>
      </c>
      <c r="AG151" s="134">
        <v>21</v>
      </c>
      <c r="AH151" s="134">
        <v>3</v>
      </c>
      <c r="AI151" s="134">
        <v>8</v>
      </c>
      <c r="AJ151" s="134">
        <v>14</v>
      </c>
      <c r="AK151" s="134">
        <v>4</v>
      </c>
      <c r="AL151" s="134">
        <v>34</v>
      </c>
      <c r="AM151" s="134">
        <v>43</v>
      </c>
      <c r="AN151" s="134">
        <v>19</v>
      </c>
      <c r="AO151" s="134">
        <v>101</v>
      </c>
      <c r="AP151" s="134">
        <v>12</v>
      </c>
      <c r="AQ151" s="134">
        <v>0</v>
      </c>
      <c r="AR151" s="134">
        <v>0</v>
      </c>
      <c r="AS151" s="134">
        <v>3</v>
      </c>
      <c r="AT151" s="134">
        <v>86</v>
      </c>
      <c r="AU151" s="134">
        <v>0</v>
      </c>
    </row>
    <row r="152" spans="1:47">
      <c r="A152" s="133" t="s">
        <v>1339</v>
      </c>
      <c r="B152" s="134">
        <v>389</v>
      </c>
      <c r="C152" s="134">
        <v>313</v>
      </c>
      <c r="D152" s="134">
        <v>192</v>
      </c>
      <c r="E152" s="134">
        <v>197</v>
      </c>
      <c r="F152" s="134">
        <v>65</v>
      </c>
      <c r="G152" s="134">
        <v>240</v>
      </c>
      <c r="H152" s="134">
        <v>50</v>
      </c>
      <c r="I152" s="134">
        <v>34</v>
      </c>
      <c r="J152" s="134">
        <v>243</v>
      </c>
      <c r="K152" s="134">
        <v>146</v>
      </c>
      <c r="L152" s="134">
        <v>79</v>
      </c>
      <c r="M152" s="134">
        <v>389</v>
      </c>
      <c r="N152" s="134">
        <v>17</v>
      </c>
      <c r="O152" s="134">
        <v>130</v>
      </c>
      <c r="P152" s="134">
        <v>41</v>
      </c>
      <c r="Q152" s="134">
        <v>35</v>
      </c>
      <c r="R152" s="134">
        <v>71</v>
      </c>
      <c r="S152" s="134">
        <v>130</v>
      </c>
      <c r="T152" s="134">
        <v>29</v>
      </c>
      <c r="U152" s="134">
        <v>83</v>
      </c>
      <c r="V152" s="134">
        <v>270</v>
      </c>
      <c r="W152" s="134">
        <v>10</v>
      </c>
      <c r="X152" s="134">
        <v>1</v>
      </c>
      <c r="Y152" s="134">
        <v>4</v>
      </c>
      <c r="Z152" s="134">
        <v>57</v>
      </c>
      <c r="AA152" s="134">
        <v>12</v>
      </c>
      <c r="AB152" s="134">
        <v>34</v>
      </c>
      <c r="AC152" s="134">
        <v>31</v>
      </c>
      <c r="AD152" s="134">
        <v>39</v>
      </c>
      <c r="AE152" s="134">
        <v>14</v>
      </c>
      <c r="AF152" s="134">
        <v>10</v>
      </c>
      <c r="AG152" s="134">
        <v>75</v>
      </c>
      <c r="AH152" s="134">
        <v>2</v>
      </c>
      <c r="AI152" s="134">
        <v>44</v>
      </c>
      <c r="AJ152" s="134">
        <v>54</v>
      </c>
      <c r="AK152" s="134">
        <v>10</v>
      </c>
      <c r="AL152" s="134">
        <v>275</v>
      </c>
      <c r="AM152" s="134">
        <v>60</v>
      </c>
      <c r="AN152" s="134">
        <v>35</v>
      </c>
      <c r="AO152" s="134">
        <v>389</v>
      </c>
      <c r="AP152" s="134">
        <v>58</v>
      </c>
      <c r="AQ152" s="134">
        <v>0</v>
      </c>
      <c r="AR152" s="134">
        <v>0</v>
      </c>
      <c r="AS152" s="134">
        <v>11</v>
      </c>
      <c r="AT152" s="134">
        <v>320</v>
      </c>
      <c r="AU152" s="134">
        <v>0</v>
      </c>
    </row>
    <row r="153" spans="1:47">
      <c r="A153" s="133" t="s">
        <v>1727</v>
      </c>
      <c r="B153" s="134">
        <v>113</v>
      </c>
      <c r="C153" s="134">
        <v>91</v>
      </c>
      <c r="D153" s="134">
        <v>58</v>
      </c>
      <c r="E153" s="134">
        <v>55</v>
      </c>
      <c r="F153" s="134">
        <v>22</v>
      </c>
      <c r="G153" s="134">
        <v>67</v>
      </c>
      <c r="H153" s="134">
        <v>11</v>
      </c>
      <c r="I153" s="134">
        <v>13</v>
      </c>
      <c r="J153" s="134">
        <v>67</v>
      </c>
      <c r="K153" s="134">
        <v>46</v>
      </c>
      <c r="L153" s="134">
        <v>28</v>
      </c>
      <c r="M153" s="134">
        <v>113</v>
      </c>
      <c r="N153" s="134">
        <v>7</v>
      </c>
      <c r="O153" s="134">
        <v>0</v>
      </c>
      <c r="P153" s="134">
        <v>6</v>
      </c>
      <c r="Q153" s="134">
        <v>11</v>
      </c>
      <c r="R153" s="134">
        <v>20</v>
      </c>
      <c r="S153" s="134">
        <v>48</v>
      </c>
      <c r="T153" s="134">
        <v>8</v>
      </c>
      <c r="U153" s="134">
        <v>20</v>
      </c>
      <c r="V153" s="134">
        <v>85</v>
      </c>
      <c r="W153" s="134">
        <v>11</v>
      </c>
      <c r="X153" s="134">
        <v>2</v>
      </c>
      <c r="Y153" s="134">
        <v>0</v>
      </c>
      <c r="Z153" s="134">
        <v>17</v>
      </c>
      <c r="AA153" s="134">
        <v>2</v>
      </c>
      <c r="AB153" s="134">
        <v>7</v>
      </c>
      <c r="AC153" s="134">
        <v>2</v>
      </c>
      <c r="AD153" s="134">
        <v>12</v>
      </c>
      <c r="AE153" s="134">
        <v>3</v>
      </c>
      <c r="AF153" s="134">
        <v>0</v>
      </c>
      <c r="AG153" s="134">
        <v>29</v>
      </c>
      <c r="AH153" s="134">
        <v>1</v>
      </c>
      <c r="AI153" s="134">
        <v>9</v>
      </c>
      <c r="AJ153" s="134">
        <v>18</v>
      </c>
      <c r="AK153" s="134">
        <v>3</v>
      </c>
      <c r="AL153" s="134">
        <v>32</v>
      </c>
      <c r="AM153" s="134">
        <v>50</v>
      </c>
      <c r="AN153" s="134">
        <v>26</v>
      </c>
      <c r="AO153" s="134">
        <v>113</v>
      </c>
      <c r="AP153" s="134">
        <v>14</v>
      </c>
      <c r="AQ153" s="134">
        <v>0</v>
      </c>
      <c r="AR153" s="134">
        <v>0</v>
      </c>
      <c r="AS153" s="134">
        <v>3</v>
      </c>
      <c r="AT153" s="134">
        <v>96</v>
      </c>
      <c r="AU153" s="134">
        <v>0</v>
      </c>
    </row>
    <row r="154" spans="1:47">
      <c r="A154" s="133" t="s">
        <v>1728</v>
      </c>
      <c r="B154" s="134">
        <v>40</v>
      </c>
      <c r="C154" s="134">
        <v>27</v>
      </c>
      <c r="D154" s="134">
        <v>15</v>
      </c>
      <c r="E154" s="134">
        <v>25</v>
      </c>
      <c r="F154" s="134">
        <v>6</v>
      </c>
      <c r="G154" s="134">
        <v>27</v>
      </c>
      <c r="H154" s="134">
        <v>4</v>
      </c>
      <c r="I154" s="134">
        <v>3</v>
      </c>
      <c r="J154" s="134">
        <v>27</v>
      </c>
      <c r="K154" s="134">
        <v>13</v>
      </c>
      <c r="L154" s="134">
        <v>5</v>
      </c>
      <c r="M154" s="134">
        <v>40</v>
      </c>
      <c r="N154" s="134">
        <v>5</v>
      </c>
      <c r="O154" s="134">
        <v>0</v>
      </c>
      <c r="P154" s="134">
        <v>7</v>
      </c>
      <c r="Q154" s="134">
        <v>3</v>
      </c>
      <c r="R154" s="134">
        <v>6</v>
      </c>
      <c r="S154" s="134">
        <v>18</v>
      </c>
      <c r="T154" s="134">
        <v>1</v>
      </c>
      <c r="U154" s="134">
        <v>5</v>
      </c>
      <c r="V154" s="134">
        <v>26</v>
      </c>
      <c r="W154" s="134">
        <v>4</v>
      </c>
      <c r="X154" s="134">
        <v>0</v>
      </c>
      <c r="Y154" s="134">
        <v>1</v>
      </c>
      <c r="Z154" s="134">
        <v>7</v>
      </c>
      <c r="AA154" s="134">
        <v>0</v>
      </c>
      <c r="AB154" s="134">
        <v>3</v>
      </c>
      <c r="AC154" s="134">
        <v>2</v>
      </c>
      <c r="AD154" s="134">
        <v>0</v>
      </c>
      <c r="AE154" s="134">
        <v>1</v>
      </c>
      <c r="AF154" s="134">
        <v>1</v>
      </c>
      <c r="AG154" s="134">
        <v>11</v>
      </c>
      <c r="AH154" s="134">
        <v>0</v>
      </c>
      <c r="AI154" s="134">
        <v>4</v>
      </c>
      <c r="AJ154" s="134">
        <v>6</v>
      </c>
      <c r="AK154" s="134">
        <v>3</v>
      </c>
      <c r="AL154" s="134">
        <v>26</v>
      </c>
      <c r="AM154" s="134">
        <v>7</v>
      </c>
      <c r="AN154" s="134">
        <v>4</v>
      </c>
      <c r="AO154" s="134">
        <v>40</v>
      </c>
      <c r="AP154" s="134">
        <v>8</v>
      </c>
      <c r="AQ154" s="134">
        <v>0</v>
      </c>
      <c r="AR154" s="134">
        <v>0</v>
      </c>
      <c r="AS154" s="134">
        <v>4</v>
      </c>
      <c r="AT154" s="134">
        <v>28</v>
      </c>
      <c r="AU154" s="134">
        <v>0</v>
      </c>
    </row>
    <row r="155" spans="1:47">
      <c r="A155" s="133" t="s">
        <v>1352</v>
      </c>
      <c r="B155" s="134">
        <v>1022</v>
      </c>
      <c r="C155" s="134">
        <v>850</v>
      </c>
      <c r="D155" s="134">
        <v>497</v>
      </c>
      <c r="E155" s="134">
        <v>525</v>
      </c>
      <c r="F155" s="134">
        <v>229</v>
      </c>
      <c r="G155" s="134">
        <v>589</v>
      </c>
      <c r="H155" s="134">
        <v>95</v>
      </c>
      <c r="I155" s="134">
        <v>109</v>
      </c>
      <c r="J155" s="134">
        <v>628</v>
      </c>
      <c r="K155" s="134">
        <v>394</v>
      </c>
      <c r="L155" s="134">
        <v>213</v>
      </c>
      <c r="M155" s="134">
        <v>1022</v>
      </c>
      <c r="N155" s="134">
        <v>65</v>
      </c>
      <c r="O155" s="134">
        <v>564</v>
      </c>
      <c r="P155" s="134">
        <v>76</v>
      </c>
      <c r="Q155" s="134">
        <v>81</v>
      </c>
      <c r="R155" s="134">
        <v>205</v>
      </c>
      <c r="S155" s="134">
        <v>372</v>
      </c>
      <c r="T155" s="134">
        <v>79</v>
      </c>
      <c r="U155" s="134">
        <v>209</v>
      </c>
      <c r="V155" s="134">
        <v>744</v>
      </c>
      <c r="W155" s="134">
        <v>39</v>
      </c>
      <c r="X155" s="134">
        <v>8</v>
      </c>
      <c r="Y155" s="134">
        <v>4</v>
      </c>
      <c r="Z155" s="134">
        <v>167</v>
      </c>
      <c r="AA155" s="134">
        <v>16</v>
      </c>
      <c r="AB155" s="134">
        <v>76</v>
      </c>
      <c r="AC155" s="134">
        <v>73</v>
      </c>
      <c r="AD155" s="134">
        <v>92</v>
      </c>
      <c r="AE155" s="134">
        <v>49</v>
      </c>
      <c r="AF155" s="134">
        <v>23</v>
      </c>
      <c r="AG155" s="134">
        <v>236</v>
      </c>
      <c r="AH155" s="134">
        <v>4</v>
      </c>
      <c r="AI155" s="134">
        <v>77</v>
      </c>
      <c r="AJ155" s="134">
        <v>152</v>
      </c>
      <c r="AK155" s="134">
        <v>29</v>
      </c>
      <c r="AL155" s="134">
        <v>563</v>
      </c>
      <c r="AM155" s="134">
        <v>308</v>
      </c>
      <c r="AN155" s="134">
        <v>109</v>
      </c>
      <c r="AO155" s="134">
        <v>1022</v>
      </c>
      <c r="AP155" s="134">
        <v>160</v>
      </c>
      <c r="AQ155" s="134">
        <v>0</v>
      </c>
      <c r="AR155" s="134">
        <v>0</v>
      </c>
      <c r="AS155" s="134">
        <v>26</v>
      </c>
      <c r="AT155" s="134">
        <v>836</v>
      </c>
      <c r="AU155" s="134">
        <v>0</v>
      </c>
    </row>
    <row r="156" spans="1:47">
      <c r="A156" s="133" t="s">
        <v>1353</v>
      </c>
      <c r="B156" s="134">
        <v>78</v>
      </c>
      <c r="C156" s="134">
        <v>58</v>
      </c>
      <c r="D156" s="134">
        <v>41</v>
      </c>
      <c r="E156" s="134">
        <v>37</v>
      </c>
      <c r="F156" s="134">
        <v>18</v>
      </c>
      <c r="G156" s="134">
        <v>42</v>
      </c>
      <c r="H156" s="134">
        <v>9</v>
      </c>
      <c r="I156" s="134">
        <v>9</v>
      </c>
      <c r="J156" s="134">
        <v>47</v>
      </c>
      <c r="K156" s="134">
        <v>31</v>
      </c>
      <c r="L156" s="134">
        <v>14</v>
      </c>
      <c r="M156" s="134">
        <v>78</v>
      </c>
      <c r="N156" s="134">
        <v>5</v>
      </c>
      <c r="O156" s="134">
        <v>0</v>
      </c>
      <c r="P156" s="134">
        <v>10</v>
      </c>
      <c r="Q156" s="134">
        <v>5</v>
      </c>
      <c r="R156" s="134">
        <v>18</v>
      </c>
      <c r="S156" s="134">
        <v>35</v>
      </c>
      <c r="T156" s="134">
        <v>1</v>
      </c>
      <c r="U156" s="134">
        <v>9</v>
      </c>
      <c r="V156" s="134">
        <v>49</v>
      </c>
      <c r="W156" s="134">
        <v>10</v>
      </c>
      <c r="X156" s="134">
        <v>1</v>
      </c>
      <c r="Y156" s="134">
        <v>1</v>
      </c>
      <c r="Z156" s="134">
        <v>9</v>
      </c>
      <c r="AA156" s="134">
        <v>4</v>
      </c>
      <c r="AB156" s="134">
        <v>5</v>
      </c>
      <c r="AC156" s="134">
        <v>6</v>
      </c>
      <c r="AD156" s="134">
        <v>8</v>
      </c>
      <c r="AE156" s="134">
        <v>2</v>
      </c>
      <c r="AF156" s="134">
        <v>1</v>
      </c>
      <c r="AG156" s="134">
        <v>18</v>
      </c>
      <c r="AH156" s="134">
        <v>1</v>
      </c>
      <c r="AI156" s="134">
        <v>3</v>
      </c>
      <c r="AJ156" s="134">
        <v>8</v>
      </c>
      <c r="AK156" s="134">
        <v>3</v>
      </c>
      <c r="AL156" s="134">
        <v>32</v>
      </c>
      <c r="AM156" s="134">
        <v>40</v>
      </c>
      <c r="AN156" s="134">
        <v>2</v>
      </c>
      <c r="AO156" s="134">
        <v>78</v>
      </c>
      <c r="AP156" s="134">
        <v>15</v>
      </c>
      <c r="AQ156" s="134">
        <v>0</v>
      </c>
      <c r="AR156" s="134">
        <v>0</v>
      </c>
      <c r="AS156" s="134">
        <v>5</v>
      </c>
      <c r="AT156" s="134">
        <v>58</v>
      </c>
      <c r="AU156" s="134">
        <v>0</v>
      </c>
    </row>
    <row r="157" spans="1:47">
      <c r="A157" s="133" t="s">
        <v>1365</v>
      </c>
      <c r="B157" s="134">
        <v>48</v>
      </c>
      <c r="C157" s="134">
        <v>41</v>
      </c>
      <c r="D157" s="134">
        <v>30</v>
      </c>
      <c r="E157" s="134">
        <v>18</v>
      </c>
      <c r="F157" s="134">
        <v>7</v>
      </c>
      <c r="G157" s="134">
        <v>25</v>
      </c>
      <c r="H157" s="134">
        <v>5</v>
      </c>
      <c r="I157" s="134">
        <v>11</v>
      </c>
      <c r="J157" s="134">
        <v>25</v>
      </c>
      <c r="K157" s="134">
        <v>23</v>
      </c>
      <c r="L157" s="134">
        <v>16</v>
      </c>
      <c r="M157" s="134">
        <v>48</v>
      </c>
      <c r="N157" s="134">
        <v>1</v>
      </c>
      <c r="O157" s="134">
        <v>0</v>
      </c>
      <c r="P157" s="134">
        <v>4</v>
      </c>
      <c r="Q157" s="134">
        <v>4</v>
      </c>
      <c r="R157" s="134">
        <v>13</v>
      </c>
      <c r="S157" s="134">
        <v>22</v>
      </c>
      <c r="T157" s="134">
        <v>1</v>
      </c>
      <c r="U157" s="134">
        <v>4</v>
      </c>
      <c r="V157" s="134">
        <v>32</v>
      </c>
      <c r="W157" s="134">
        <v>8</v>
      </c>
      <c r="X157" s="134">
        <v>1</v>
      </c>
      <c r="Y157" s="134">
        <v>0</v>
      </c>
      <c r="Z157" s="134">
        <v>8</v>
      </c>
      <c r="AA157" s="134">
        <v>2</v>
      </c>
      <c r="AB157" s="134">
        <v>2</v>
      </c>
      <c r="AC157" s="134">
        <v>2</v>
      </c>
      <c r="AD157" s="134">
        <v>6</v>
      </c>
      <c r="AE157" s="134">
        <v>3</v>
      </c>
      <c r="AF157" s="134">
        <v>1</v>
      </c>
      <c r="AG157" s="134">
        <v>7</v>
      </c>
      <c r="AH157" s="134">
        <v>1</v>
      </c>
      <c r="AI157" s="134">
        <v>4</v>
      </c>
      <c r="AJ157" s="134">
        <v>2</v>
      </c>
      <c r="AK157" s="134">
        <v>4</v>
      </c>
      <c r="AL157" s="134">
        <v>26</v>
      </c>
      <c r="AM157" s="134">
        <v>16</v>
      </c>
      <c r="AN157" s="134">
        <v>2</v>
      </c>
      <c r="AO157" s="134">
        <v>48</v>
      </c>
      <c r="AP157" s="134">
        <v>6</v>
      </c>
      <c r="AQ157" s="134">
        <v>0</v>
      </c>
      <c r="AR157" s="134">
        <v>0</v>
      </c>
      <c r="AS157" s="134">
        <v>2</v>
      </c>
      <c r="AT157" s="134">
        <v>40</v>
      </c>
      <c r="AU157" s="134">
        <v>0</v>
      </c>
    </row>
    <row r="158" spans="1:47">
      <c r="A158" s="133" t="s">
        <v>1366</v>
      </c>
      <c r="B158" s="134">
        <v>79</v>
      </c>
      <c r="C158" s="134">
        <v>62</v>
      </c>
      <c r="D158" s="134">
        <v>43</v>
      </c>
      <c r="E158" s="134">
        <v>36</v>
      </c>
      <c r="F158" s="134">
        <v>12</v>
      </c>
      <c r="G158" s="134">
        <v>43</v>
      </c>
      <c r="H158" s="134">
        <v>12</v>
      </c>
      <c r="I158" s="134">
        <v>12</v>
      </c>
      <c r="J158" s="134">
        <v>53</v>
      </c>
      <c r="K158" s="134">
        <v>26</v>
      </c>
      <c r="L158" s="134">
        <v>15</v>
      </c>
      <c r="M158" s="134">
        <v>79</v>
      </c>
      <c r="N158" s="134">
        <v>4</v>
      </c>
      <c r="O158" s="134">
        <v>0</v>
      </c>
      <c r="P158" s="134">
        <v>9</v>
      </c>
      <c r="Q158" s="134">
        <v>8</v>
      </c>
      <c r="R158" s="134">
        <v>15</v>
      </c>
      <c r="S158" s="134">
        <v>33</v>
      </c>
      <c r="T158" s="134">
        <v>4</v>
      </c>
      <c r="U158" s="134">
        <v>10</v>
      </c>
      <c r="V158" s="134">
        <v>51</v>
      </c>
      <c r="W158" s="134">
        <v>9</v>
      </c>
      <c r="X158" s="134">
        <v>0</v>
      </c>
      <c r="Y158" s="134">
        <v>1</v>
      </c>
      <c r="Z158" s="134">
        <v>17</v>
      </c>
      <c r="AA158" s="134">
        <v>2</v>
      </c>
      <c r="AB158" s="134">
        <v>4</v>
      </c>
      <c r="AC158" s="134">
        <v>4</v>
      </c>
      <c r="AD158" s="134">
        <v>10</v>
      </c>
      <c r="AE158" s="134">
        <v>4</v>
      </c>
      <c r="AF158" s="134">
        <v>1</v>
      </c>
      <c r="AG158" s="134">
        <v>19</v>
      </c>
      <c r="AH158" s="134">
        <v>1</v>
      </c>
      <c r="AI158" s="134">
        <v>2</v>
      </c>
      <c r="AJ158" s="134">
        <v>5</v>
      </c>
      <c r="AK158" s="134">
        <v>5</v>
      </c>
      <c r="AL158" s="134">
        <v>36</v>
      </c>
      <c r="AM158" s="134">
        <v>32</v>
      </c>
      <c r="AN158" s="134">
        <v>5</v>
      </c>
      <c r="AO158" s="134">
        <v>79</v>
      </c>
      <c r="AP158" s="134">
        <v>10</v>
      </c>
      <c r="AQ158" s="134">
        <v>0</v>
      </c>
      <c r="AR158" s="134">
        <v>0</v>
      </c>
      <c r="AS158" s="134">
        <v>3</v>
      </c>
      <c r="AT158" s="134">
        <v>66</v>
      </c>
      <c r="AU158" s="134">
        <v>0</v>
      </c>
    </row>
    <row r="159" spans="1:47">
      <c r="A159" s="133" t="s">
        <v>1377</v>
      </c>
      <c r="B159" s="134">
        <v>59</v>
      </c>
      <c r="C159" s="134">
        <v>49</v>
      </c>
      <c r="D159" s="134">
        <v>22</v>
      </c>
      <c r="E159" s="134">
        <v>37</v>
      </c>
      <c r="F159" s="134">
        <v>11</v>
      </c>
      <c r="G159" s="134">
        <v>28</v>
      </c>
      <c r="H159" s="134">
        <v>12</v>
      </c>
      <c r="I159" s="134">
        <v>8</v>
      </c>
      <c r="J159" s="134">
        <v>34</v>
      </c>
      <c r="K159" s="134">
        <v>25</v>
      </c>
      <c r="L159" s="134">
        <v>15</v>
      </c>
      <c r="M159" s="134">
        <v>59</v>
      </c>
      <c r="N159" s="134">
        <v>9</v>
      </c>
      <c r="O159" s="134">
        <v>0</v>
      </c>
      <c r="P159" s="134">
        <v>8</v>
      </c>
      <c r="Q159" s="134">
        <v>2</v>
      </c>
      <c r="R159" s="134">
        <v>6</v>
      </c>
      <c r="S159" s="134">
        <v>29</v>
      </c>
      <c r="T159" s="134">
        <v>7</v>
      </c>
      <c r="U159" s="134">
        <v>7</v>
      </c>
      <c r="V159" s="134">
        <v>45</v>
      </c>
      <c r="W159" s="134">
        <v>4</v>
      </c>
      <c r="X159" s="134">
        <v>0</v>
      </c>
      <c r="Y159" s="134">
        <v>1</v>
      </c>
      <c r="Z159" s="134">
        <v>9</v>
      </c>
      <c r="AA159" s="134">
        <v>1</v>
      </c>
      <c r="AB159" s="134">
        <v>7</v>
      </c>
      <c r="AC159" s="134">
        <v>3</v>
      </c>
      <c r="AD159" s="134">
        <v>6</v>
      </c>
      <c r="AE159" s="134">
        <v>2</v>
      </c>
      <c r="AF159" s="134">
        <v>1</v>
      </c>
      <c r="AG159" s="134">
        <v>18</v>
      </c>
      <c r="AH159" s="134">
        <v>1</v>
      </c>
      <c r="AI159" s="134">
        <v>3</v>
      </c>
      <c r="AJ159" s="134">
        <v>3</v>
      </c>
      <c r="AK159" s="134">
        <v>1</v>
      </c>
      <c r="AL159" s="134">
        <v>33</v>
      </c>
      <c r="AM159" s="134">
        <v>25</v>
      </c>
      <c r="AN159" s="134">
        <v>0</v>
      </c>
      <c r="AO159" s="134">
        <v>59</v>
      </c>
      <c r="AP159" s="134">
        <v>9</v>
      </c>
      <c r="AQ159" s="134">
        <v>0</v>
      </c>
      <c r="AR159" s="134">
        <v>0</v>
      </c>
      <c r="AS159" s="134">
        <v>4</v>
      </c>
      <c r="AT159" s="134">
        <v>46</v>
      </c>
      <c r="AU159" s="134">
        <v>0</v>
      </c>
    </row>
    <row r="160" spans="1:47">
      <c r="A160" s="133" t="s">
        <v>1351</v>
      </c>
      <c r="B160" s="134">
        <v>46</v>
      </c>
      <c r="C160" s="134">
        <v>33</v>
      </c>
      <c r="D160" s="134">
        <v>27</v>
      </c>
      <c r="E160" s="134">
        <v>19</v>
      </c>
      <c r="F160" s="134">
        <v>10</v>
      </c>
      <c r="G160" s="134">
        <v>24</v>
      </c>
      <c r="H160" s="134">
        <v>7</v>
      </c>
      <c r="I160" s="134">
        <v>5</v>
      </c>
      <c r="J160" s="134">
        <v>30</v>
      </c>
      <c r="K160" s="134">
        <v>16</v>
      </c>
      <c r="L160" s="134">
        <v>11</v>
      </c>
      <c r="M160" s="134">
        <v>46</v>
      </c>
      <c r="N160" s="134">
        <v>3</v>
      </c>
      <c r="O160" s="134">
        <v>0</v>
      </c>
      <c r="P160" s="134">
        <v>2</v>
      </c>
      <c r="Q160" s="134">
        <v>3</v>
      </c>
      <c r="R160" s="134">
        <v>8</v>
      </c>
      <c r="S160" s="134">
        <v>23</v>
      </c>
      <c r="T160" s="134">
        <v>6</v>
      </c>
      <c r="U160" s="134">
        <v>4</v>
      </c>
      <c r="V160" s="134">
        <v>39</v>
      </c>
      <c r="W160" s="134">
        <v>5</v>
      </c>
      <c r="X160" s="134">
        <v>0</v>
      </c>
      <c r="Y160" s="134">
        <v>0</v>
      </c>
      <c r="Z160" s="134">
        <v>9</v>
      </c>
      <c r="AA160" s="134">
        <v>0</v>
      </c>
      <c r="AB160" s="134">
        <v>5</v>
      </c>
      <c r="AC160" s="134">
        <v>0</v>
      </c>
      <c r="AD160" s="134">
        <v>6</v>
      </c>
      <c r="AE160" s="134">
        <v>4</v>
      </c>
      <c r="AF160" s="134">
        <v>1</v>
      </c>
      <c r="AG160" s="134">
        <v>11</v>
      </c>
      <c r="AH160" s="134">
        <v>0</v>
      </c>
      <c r="AI160" s="134">
        <v>2</v>
      </c>
      <c r="AJ160" s="134">
        <v>3</v>
      </c>
      <c r="AK160" s="134">
        <v>0</v>
      </c>
      <c r="AL160" s="134">
        <v>26</v>
      </c>
      <c r="AM160" s="134">
        <v>17</v>
      </c>
      <c r="AN160" s="134">
        <v>2</v>
      </c>
      <c r="AO160" s="134">
        <v>46</v>
      </c>
      <c r="AP160" s="134">
        <v>15</v>
      </c>
      <c r="AQ160" s="134">
        <v>0</v>
      </c>
      <c r="AR160" s="134">
        <v>0</v>
      </c>
      <c r="AS160" s="134">
        <v>2</v>
      </c>
      <c r="AT160" s="134">
        <v>29</v>
      </c>
      <c r="AU160" s="134">
        <v>0</v>
      </c>
    </row>
    <row r="161" spans="1:47">
      <c r="A161" s="133" t="s">
        <v>1357</v>
      </c>
      <c r="B161" s="134">
        <v>15</v>
      </c>
      <c r="C161" s="134">
        <v>11</v>
      </c>
      <c r="D161" s="134">
        <v>6</v>
      </c>
      <c r="E161" s="134">
        <v>9</v>
      </c>
      <c r="F161" s="134">
        <v>7</v>
      </c>
      <c r="G161" s="134">
        <v>6</v>
      </c>
      <c r="H161" s="134">
        <v>1</v>
      </c>
      <c r="I161" s="134">
        <v>1</v>
      </c>
      <c r="J161" s="134">
        <v>11</v>
      </c>
      <c r="K161" s="134">
        <v>4</v>
      </c>
      <c r="L161" s="134">
        <v>2</v>
      </c>
      <c r="M161" s="134">
        <v>15</v>
      </c>
      <c r="N161" s="134">
        <v>2</v>
      </c>
      <c r="O161" s="134">
        <v>0</v>
      </c>
      <c r="P161" s="134">
        <v>4</v>
      </c>
      <c r="Q161" s="134">
        <v>1</v>
      </c>
      <c r="R161" s="134">
        <v>5</v>
      </c>
      <c r="S161" s="134">
        <v>5</v>
      </c>
      <c r="T161" s="134">
        <v>0</v>
      </c>
      <c r="U161" s="134">
        <v>0</v>
      </c>
      <c r="V161" s="134">
        <v>5</v>
      </c>
      <c r="W161" s="134">
        <v>0</v>
      </c>
      <c r="X161" s="134">
        <v>2</v>
      </c>
      <c r="Y161" s="134">
        <v>0</v>
      </c>
      <c r="Z161" s="134">
        <v>7</v>
      </c>
      <c r="AA161" s="134">
        <v>0</v>
      </c>
      <c r="AB161" s="134">
        <v>2</v>
      </c>
      <c r="AC161" s="134">
        <v>0</v>
      </c>
      <c r="AD161" s="134">
        <v>1</v>
      </c>
      <c r="AE161" s="134">
        <v>1</v>
      </c>
      <c r="AF161" s="134">
        <v>0</v>
      </c>
      <c r="AG161" s="134">
        <v>1</v>
      </c>
      <c r="AH161" s="134">
        <v>1</v>
      </c>
      <c r="AI161" s="134">
        <v>0</v>
      </c>
      <c r="AJ161" s="134">
        <v>0</v>
      </c>
      <c r="AK161" s="134">
        <v>3</v>
      </c>
      <c r="AL161" s="134">
        <v>6</v>
      </c>
      <c r="AM161" s="134">
        <v>5</v>
      </c>
      <c r="AN161" s="134">
        <v>1</v>
      </c>
      <c r="AO161" s="134">
        <v>15</v>
      </c>
      <c r="AP161" s="134">
        <v>0</v>
      </c>
      <c r="AQ161" s="134">
        <v>0</v>
      </c>
      <c r="AR161" s="134">
        <v>0</v>
      </c>
      <c r="AS161" s="134">
        <v>0</v>
      </c>
      <c r="AT161" s="134">
        <v>15</v>
      </c>
      <c r="AU161" s="134">
        <v>0</v>
      </c>
    </row>
    <row r="162" spans="1:47">
      <c r="A162" s="133" t="s">
        <v>1362</v>
      </c>
      <c r="B162" s="134">
        <v>72</v>
      </c>
      <c r="C162" s="134">
        <v>49</v>
      </c>
      <c r="D162" s="134">
        <v>30</v>
      </c>
      <c r="E162" s="134">
        <v>42</v>
      </c>
      <c r="F162" s="134">
        <v>21</v>
      </c>
      <c r="G162" s="134">
        <v>39</v>
      </c>
      <c r="H162" s="134">
        <v>5</v>
      </c>
      <c r="I162" s="134">
        <v>7</v>
      </c>
      <c r="J162" s="134">
        <v>49</v>
      </c>
      <c r="K162" s="134">
        <v>23</v>
      </c>
      <c r="L162" s="134">
        <v>7</v>
      </c>
      <c r="M162" s="134">
        <v>72</v>
      </c>
      <c r="N162" s="134">
        <v>7</v>
      </c>
      <c r="O162" s="134">
        <v>0</v>
      </c>
      <c r="P162" s="134">
        <v>5</v>
      </c>
      <c r="Q162" s="134">
        <v>4</v>
      </c>
      <c r="R162" s="134">
        <v>11</v>
      </c>
      <c r="S162" s="134">
        <v>31</v>
      </c>
      <c r="T162" s="134">
        <v>7</v>
      </c>
      <c r="U162" s="134">
        <v>14</v>
      </c>
      <c r="V162" s="134">
        <v>56</v>
      </c>
      <c r="W162" s="134">
        <v>3</v>
      </c>
      <c r="X162" s="134">
        <v>0</v>
      </c>
      <c r="Y162" s="134">
        <v>0</v>
      </c>
      <c r="Z162" s="134">
        <v>14</v>
      </c>
      <c r="AA162" s="134">
        <v>4</v>
      </c>
      <c r="AB162" s="134">
        <v>3</v>
      </c>
      <c r="AC162" s="134">
        <v>3</v>
      </c>
      <c r="AD162" s="134">
        <v>9</v>
      </c>
      <c r="AE162" s="134">
        <v>4</v>
      </c>
      <c r="AF162" s="134">
        <v>1</v>
      </c>
      <c r="AG162" s="134">
        <v>16</v>
      </c>
      <c r="AH162" s="134">
        <v>0</v>
      </c>
      <c r="AI162" s="134">
        <v>6</v>
      </c>
      <c r="AJ162" s="134">
        <v>9</v>
      </c>
      <c r="AK162" s="134">
        <v>2</v>
      </c>
      <c r="AL162" s="134">
        <v>39</v>
      </c>
      <c r="AM162" s="134">
        <v>29</v>
      </c>
      <c r="AN162" s="134">
        <v>2</v>
      </c>
      <c r="AO162" s="134">
        <v>72</v>
      </c>
      <c r="AP162" s="134">
        <v>15</v>
      </c>
      <c r="AQ162" s="134">
        <v>0</v>
      </c>
      <c r="AR162" s="134">
        <v>0</v>
      </c>
      <c r="AS162" s="134">
        <v>3</v>
      </c>
      <c r="AT162" s="134">
        <v>54</v>
      </c>
      <c r="AU162" s="134">
        <v>0</v>
      </c>
    </row>
    <row r="163" spans="1:47">
      <c r="A163" s="133" t="s">
        <v>1340</v>
      </c>
      <c r="B163" s="134">
        <v>136</v>
      </c>
      <c r="C163" s="134">
        <v>100</v>
      </c>
      <c r="D163" s="134">
        <v>77</v>
      </c>
      <c r="E163" s="134">
        <v>59</v>
      </c>
      <c r="F163" s="134">
        <v>26</v>
      </c>
      <c r="G163" s="134">
        <v>76</v>
      </c>
      <c r="H163" s="134">
        <v>18</v>
      </c>
      <c r="I163" s="134">
        <v>16</v>
      </c>
      <c r="J163" s="134">
        <v>88</v>
      </c>
      <c r="K163" s="134">
        <v>48</v>
      </c>
      <c r="L163" s="134">
        <v>26</v>
      </c>
      <c r="M163" s="134">
        <v>136</v>
      </c>
      <c r="N163" s="134">
        <v>11</v>
      </c>
      <c r="O163" s="134">
        <v>32</v>
      </c>
      <c r="P163" s="134">
        <v>15</v>
      </c>
      <c r="Q163" s="134">
        <v>12</v>
      </c>
      <c r="R163" s="134">
        <v>23</v>
      </c>
      <c r="S163" s="134">
        <v>64</v>
      </c>
      <c r="T163" s="134">
        <v>4</v>
      </c>
      <c r="U163" s="134">
        <v>18</v>
      </c>
      <c r="V163" s="134">
        <v>89</v>
      </c>
      <c r="W163" s="134">
        <v>10</v>
      </c>
      <c r="X163" s="134">
        <v>1</v>
      </c>
      <c r="Y163" s="134">
        <v>0</v>
      </c>
      <c r="Z163" s="134">
        <v>17</v>
      </c>
      <c r="AA163" s="134">
        <v>4</v>
      </c>
      <c r="AB163" s="134">
        <v>7</v>
      </c>
      <c r="AC163" s="134">
        <v>16</v>
      </c>
      <c r="AD163" s="134">
        <v>19</v>
      </c>
      <c r="AE163" s="134">
        <v>6</v>
      </c>
      <c r="AF163" s="134">
        <v>3</v>
      </c>
      <c r="AG163" s="134">
        <v>28</v>
      </c>
      <c r="AH163" s="134">
        <v>1</v>
      </c>
      <c r="AI163" s="134">
        <v>9</v>
      </c>
      <c r="AJ163" s="134">
        <v>15</v>
      </c>
      <c r="AK163" s="134">
        <v>6</v>
      </c>
      <c r="AL163" s="134">
        <v>60</v>
      </c>
      <c r="AM163" s="134">
        <v>62</v>
      </c>
      <c r="AN163" s="134">
        <v>7</v>
      </c>
      <c r="AO163" s="134">
        <v>136</v>
      </c>
      <c r="AP163" s="134">
        <v>27</v>
      </c>
      <c r="AQ163" s="134">
        <v>0</v>
      </c>
      <c r="AR163" s="134">
        <v>0</v>
      </c>
      <c r="AS163" s="134">
        <v>6</v>
      </c>
      <c r="AT163" s="134">
        <v>103</v>
      </c>
      <c r="AU163" s="134">
        <v>0</v>
      </c>
    </row>
    <row r="164" spans="1:47">
      <c r="A164" s="133" t="s">
        <v>1370</v>
      </c>
      <c r="B164" s="134">
        <v>81</v>
      </c>
      <c r="C164" s="134">
        <v>65</v>
      </c>
      <c r="D164" s="134">
        <v>33</v>
      </c>
      <c r="E164" s="134">
        <v>48</v>
      </c>
      <c r="F164" s="134">
        <v>15</v>
      </c>
      <c r="G164" s="134">
        <v>45</v>
      </c>
      <c r="H164" s="134">
        <v>10</v>
      </c>
      <c r="I164" s="134">
        <v>11</v>
      </c>
      <c r="J164" s="134">
        <v>49</v>
      </c>
      <c r="K164" s="134">
        <v>32</v>
      </c>
      <c r="L164" s="134">
        <v>15</v>
      </c>
      <c r="M164" s="134">
        <v>81</v>
      </c>
      <c r="N164" s="134">
        <v>7</v>
      </c>
      <c r="O164" s="134">
        <v>0</v>
      </c>
      <c r="P164" s="134">
        <v>8</v>
      </c>
      <c r="Q164" s="134">
        <v>4</v>
      </c>
      <c r="R164" s="134">
        <v>13</v>
      </c>
      <c r="S164" s="134">
        <v>40</v>
      </c>
      <c r="T164" s="134">
        <v>5</v>
      </c>
      <c r="U164" s="134">
        <v>11</v>
      </c>
      <c r="V164" s="134">
        <v>61</v>
      </c>
      <c r="W164" s="134">
        <v>6</v>
      </c>
      <c r="X164" s="134">
        <v>1</v>
      </c>
      <c r="Y164" s="134">
        <v>0</v>
      </c>
      <c r="Z164" s="134">
        <v>13</v>
      </c>
      <c r="AA164" s="134">
        <v>1</v>
      </c>
      <c r="AB164" s="134">
        <v>7</v>
      </c>
      <c r="AC164" s="134">
        <v>4</v>
      </c>
      <c r="AD164" s="134">
        <v>11</v>
      </c>
      <c r="AE164" s="134">
        <v>6</v>
      </c>
      <c r="AF164" s="134">
        <v>4</v>
      </c>
      <c r="AG164" s="134">
        <v>13</v>
      </c>
      <c r="AH164" s="134">
        <v>0</v>
      </c>
      <c r="AI164" s="134">
        <v>8</v>
      </c>
      <c r="AJ164" s="134">
        <v>7</v>
      </c>
      <c r="AK164" s="134">
        <v>3</v>
      </c>
      <c r="AL164" s="134">
        <v>43</v>
      </c>
      <c r="AM164" s="134">
        <v>31</v>
      </c>
      <c r="AN164" s="134">
        <v>3</v>
      </c>
      <c r="AO164" s="134">
        <v>81</v>
      </c>
      <c r="AP164" s="134">
        <v>24</v>
      </c>
      <c r="AQ164" s="134">
        <v>0</v>
      </c>
      <c r="AR164" s="134">
        <v>0</v>
      </c>
      <c r="AS164" s="134">
        <v>1</v>
      </c>
      <c r="AT164" s="134">
        <v>56</v>
      </c>
      <c r="AU164" s="134">
        <v>0</v>
      </c>
    </row>
    <row r="165" spans="1:47">
      <c r="A165" s="133" t="s">
        <v>1367</v>
      </c>
      <c r="B165" s="134">
        <v>169</v>
      </c>
      <c r="C165" s="134">
        <v>140</v>
      </c>
      <c r="D165" s="134">
        <v>94</v>
      </c>
      <c r="E165" s="134">
        <v>75</v>
      </c>
      <c r="F165" s="134">
        <v>31</v>
      </c>
      <c r="G165" s="134">
        <v>83</v>
      </c>
      <c r="H165" s="134">
        <v>24</v>
      </c>
      <c r="I165" s="134">
        <v>31</v>
      </c>
      <c r="J165" s="134">
        <v>97</v>
      </c>
      <c r="K165" s="134">
        <v>72</v>
      </c>
      <c r="L165" s="134">
        <v>46</v>
      </c>
      <c r="M165" s="134">
        <v>169</v>
      </c>
      <c r="N165" s="134">
        <v>17</v>
      </c>
      <c r="O165" s="134">
        <v>0</v>
      </c>
      <c r="P165" s="134">
        <v>21</v>
      </c>
      <c r="Q165" s="134">
        <v>17</v>
      </c>
      <c r="R165" s="134">
        <v>41</v>
      </c>
      <c r="S165" s="134">
        <v>59</v>
      </c>
      <c r="T165" s="134">
        <v>7</v>
      </c>
      <c r="U165" s="134">
        <v>24</v>
      </c>
      <c r="V165" s="134">
        <v>104</v>
      </c>
      <c r="W165" s="134">
        <v>19</v>
      </c>
      <c r="X165" s="134">
        <v>3</v>
      </c>
      <c r="Y165" s="134">
        <v>2</v>
      </c>
      <c r="Z165" s="134">
        <v>21</v>
      </c>
      <c r="AA165" s="134">
        <v>7</v>
      </c>
      <c r="AB165" s="134">
        <v>9</v>
      </c>
      <c r="AC165" s="134">
        <v>14</v>
      </c>
      <c r="AD165" s="134">
        <v>13</v>
      </c>
      <c r="AE165" s="134">
        <v>6</v>
      </c>
      <c r="AF165" s="134">
        <v>3</v>
      </c>
      <c r="AG165" s="134">
        <v>41</v>
      </c>
      <c r="AH165" s="134">
        <v>7</v>
      </c>
      <c r="AI165" s="134">
        <v>18</v>
      </c>
      <c r="AJ165" s="134">
        <v>6</v>
      </c>
      <c r="AK165" s="134">
        <v>4</v>
      </c>
      <c r="AL165" s="134">
        <v>55</v>
      </c>
      <c r="AM165" s="134">
        <v>96</v>
      </c>
      <c r="AN165" s="134">
        <v>13</v>
      </c>
      <c r="AO165" s="134">
        <v>169</v>
      </c>
      <c r="AP165" s="134">
        <v>26</v>
      </c>
      <c r="AQ165" s="134">
        <v>0</v>
      </c>
      <c r="AR165" s="134">
        <v>0</v>
      </c>
      <c r="AS165" s="134">
        <v>5</v>
      </c>
      <c r="AT165" s="134">
        <v>138</v>
      </c>
      <c r="AU165" s="134">
        <v>0</v>
      </c>
    </row>
    <row r="166" spans="1:47">
      <c r="A166" s="133" t="s">
        <v>1358</v>
      </c>
      <c r="B166" s="134">
        <v>46</v>
      </c>
      <c r="C166" s="134">
        <v>37</v>
      </c>
      <c r="D166" s="134">
        <v>20</v>
      </c>
      <c r="E166" s="134">
        <v>26</v>
      </c>
      <c r="F166" s="134">
        <v>8</v>
      </c>
      <c r="G166" s="134">
        <v>28</v>
      </c>
      <c r="H166" s="134">
        <v>5</v>
      </c>
      <c r="I166" s="134">
        <v>5</v>
      </c>
      <c r="J166" s="134">
        <v>30</v>
      </c>
      <c r="K166" s="134">
        <v>16</v>
      </c>
      <c r="L166" s="134">
        <v>9</v>
      </c>
      <c r="M166" s="134">
        <v>46</v>
      </c>
      <c r="N166" s="134">
        <v>6</v>
      </c>
      <c r="O166" s="134">
        <v>0</v>
      </c>
      <c r="P166" s="134">
        <v>8</v>
      </c>
      <c r="Q166" s="134">
        <v>3</v>
      </c>
      <c r="R166" s="134">
        <v>12</v>
      </c>
      <c r="S166" s="134">
        <v>19</v>
      </c>
      <c r="T166" s="134">
        <v>1</v>
      </c>
      <c r="U166" s="134">
        <v>3</v>
      </c>
      <c r="V166" s="134">
        <v>28</v>
      </c>
      <c r="W166" s="134">
        <v>2</v>
      </c>
      <c r="X166" s="134">
        <v>0</v>
      </c>
      <c r="Y166" s="134">
        <v>0</v>
      </c>
      <c r="Z166" s="134">
        <v>8</v>
      </c>
      <c r="AA166" s="134">
        <v>4</v>
      </c>
      <c r="AB166" s="134">
        <v>2</v>
      </c>
      <c r="AC166" s="134">
        <v>4</v>
      </c>
      <c r="AD166" s="134">
        <v>2</v>
      </c>
      <c r="AE166" s="134">
        <v>3</v>
      </c>
      <c r="AF166" s="134">
        <v>0</v>
      </c>
      <c r="AG166" s="134">
        <v>12</v>
      </c>
      <c r="AH166" s="134">
        <v>1</v>
      </c>
      <c r="AI166" s="134">
        <v>1</v>
      </c>
      <c r="AJ166" s="134">
        <v>7</v>
      </c>
      <c r="AK166" s="134">
        <v>4</v>
      </c>
      <c r="AL166" s="134">
        <v>29</v>
      </c>
      <c r="AM166" s="134">
        <v>11</v>
      </c>
      <c r="AN166" s="134">
        <v>2</v>
      </c>
      <c r="AO166" s="134">
        <v>46</v>
      </c>
      <c r="AP166" s="134">
        <v>8</v>
      </c>
      <c r="AQ166" s="134">
        <v>0</v>
      </c>
      <c r="AR166" s="134">
        <v>0</v>
      </c>
      <c r="AS166" s="134">
        <v>2</v>
      </c>
      <c r="AT166" s="134">
        <v>36</v>
      </c>
      <c r="AU166" s="134">
        <v>0</v>
      </c>
    </row>
    <row r="167" spans="1:47">
      <c r="A167" s="133" t="s">
        <v>1374</v>
      </c>
      <c r="B167" s="134">
        <v>56</v>
      </c>
      <c r="C167" s="134">
        <v>41</v>
      </c>
      <c r="D167" s="134">
        <v>30</v>
      </c>
      <c r="E167" s="134">
        <v>26</v>
      </c>
      <c r="F167" s="134">
        <v>14</v>
      </c>
      <c r="G167" s="134">
        <v>27</v>
      </c>
      <c r="H167" s="134">
        <v>8</v>
      </c>
      <c r="I167" s="134">
        <v>7</v>
      </c>
      <c r="J167" s="134">
        <v>33</v>
      </c>
      <c r="K167" s="134">
        <v>23</v>
      </c>
      <c r="L167" s="134">
        <v>11</v>
      </c>
      <c r="M167" s="134">
        <v>56</v>
      </c>
      <c r="N167" s="134">
        <v>9</v>
      </c>
      <c r="O167" s="134">
        <v>0</v>
      </c>
      <c r="P167" s="134">
        <v>0</v>
      </c>
      <c r="Q167" s="134">
        <v>2</v>
      </c>
      <c r="R167" s="134">
        <v>11</v>
      </c>
      <c r="S167" s="134">
        <v>33</v>
      </c>
      <c r="T167" s="134">
        <v>5</v>
      </c>
      <c r="U167" s="134">
        <v>5</v>
      </c>
      <c r="V167" s="134">
        <v>49</v>
      </c>
      <c r="W167" s="134">
        <v>13</v>
      </c>
      <c r="X167" s="134">
        <v>0</v>
      </c>
      <c r="Y167" s="134">
        <v>0</v>
      </c>
      <c r="Z167" s="134">
        <v>11</v>
      </c>
      <c r="AA167" s="134">
        <v>0</v>
      </c>
      <c r="AB167" s="134">
        <v>1</v>
      </c>
      <c r="AC167" s="134">
        <v>5</v>
      </c>
      <c r="AD167" s="134">
        <v>4</v>
      </c>
      <c r="AE167" s="134">
        <v>4</v>
      </c>
      <c r="AF167" s="134">
        <v>1</v>
      </c>
      <c r="AG167" s="134">
        <v>12</v>
      </c>
      <c r="AH167" s="134">
        <v>0</v>
      </c>
      <c r="AI167" s="134">
        <v>1</v>
      </c>
      <c r="AJ167" s="134">
        <v>4</v>
      </c>
      <c r="AK167" s="134">
        <v>1</v>
      </c>
      <c r="AL167" s="134">
        <v>26</v>
      </c>
      <c r="AM167" s="134">
        <v>25</v>
      </c>
      <c r="AN167" s="134">
        <v>3</v>
      </c>
      <c r="AO167" s="134">
        <v>56</v>
      </c>
      <c r="AP167" s="134">
        <v>8</v>
      </c>
      <c r="AQ167" s="134">
        <v>0</v>
      </c>
      <c r="AR167" s="134">
        <v>0</v>
      </c>
      <c r="AS167" s="134">
        <v>3</v>
      </c>
      <c r="AT167" s="134">
        <v>45</v>
      </c>
      <c r="AU167" s="134">
        <v>0</v>
      </c>
    </row>
    <row r="168" spans="1:47">
      <c r="A168" s="133" t="s">
        <v>1373</v>
      </c>
      <c r="B168" s="134">
        <v>86</v>
      </c>
      <c r="C168" s="134">
        <v>68</v>
      </c>
      <c r="D168" s="134">
        <v>48</v>
      </c>
      <c r="E168" s="134">
        <v>38</v>
      </c>
      <c r="F168" s="134">
        <v>17</v>
      </c>
      <c r="G168" s="134">
        <v>42</v>
      </c>
      <c r="H168" s="134">
        <v>7</v>
      </c>
      <c r="I168" s="134">
        <v>20</v>
      </c>
      <c r="J168" s="134">
        <v>49</v>
      </c>
      <c r="K168" s="134">
        <v>37</v>
      </c>
      <c r="L168" s="134">
        <v>27</v>
      </c>
      <c r="M168" s="134">
        <v>86</v>
      </c>
      <c r="N168" s="134">
        <v>8</v>
      </c>
      <c r="O168" s="134">
        <v>0</v>
      </c>
      <c r="P168" s="134">
        <v>5</v>
      </c>
      <c r="Q168" s="134">
        <v>5</v>
      </c>
      <c r="R168" s="134">
        <v>19</v>
      </c>
      <c r="S168" s="134">
        <v>36</v>
      </c>
      <c r="T168" s="134">
        <v>6</v>
      </c>
      <c r="U168" s="134">
        <v>15</v>
      </c>
      <c r="V168" s="134">
        <v>59</v>
      </c>
      <c r="W168" s="134">
        <v>9</v>
      </c>
      <c r="X168" s="134">
        <v>0</v>
      </c>
      <c r="Y168" s="134">
        <v>1</v>
      </c>
      <c r="Z168" s="134">
        <v>11</v>
      </c>
      <c r="AA168" s="134">
        <v>2</v>
      </c>
      <c r="AB168" s="134">
        <v>8</v>
      </c>
      <c r="AC168" s="134">
        <v>8</v>
      </c>
      <c r="AD168" s="134">
        <v>13</v>
      </c>
      <c r="AE168" s="134">
        <v>5</v>
      </c>
      <c r="AF168" s="134">
        <v>1</v>
      </c>
      <c r="AG168" s="134">
        <v>10</v>
      </c>
      <c r="AH168" s="134">
        <v>1</v>
      </c>
      <c r="AI168" s="134">
        <v>6</v>
      </c>
      <c r="AJ168" s="134">
        <v>11</v>
      </c>
      <c r="AK168" s="134">
        <v>7</v>
      </c>
      <c r="AL168" s="134">
        <v>36</v>
      </c>
      <c r="AM168" s="134">
        <v>34</v>
      </c>
      <c r="AN168" s="134">
        <v>7</v>
      </c>
      <c r="AO168" s="134">
        <v>86</v>
      </c>
      <c r="AP168" s="134">
        <v>12</v>
      </c>
      <c r="AQ168" s="134">
        <v>0</v>
      </c>
      <c r="AR168" s="134">
        <v>0</v>
      </c>
      <c r="AS168" s="134">
        <v>5</v>
      </c>
      <c r="AT168" s="134">
        <v>69</v>
      </c>
      <c r="AU168" s="134">
        <v>0</v>
      </c>
    </row>
    <row r="169" spans="1:47">
      <c r="A169" s="133" t="s">
        <v>1376</v>
      </c>
      <c r="B169" s="134">
        <v>88</v>
      </c>
      <c r="C169" s="134">
        <v>69</v>
      </c>
      <c r="D169" s="134">
        <v>47</v>
      </c>
      <c r="E169" s="134">
        <v>41</v>
      </c>
      <c r="F169" s="134">
        <v>22</v>
      </c>
      <c r="G169" s="134">
        <v>49</v>
      </c>
      <c r="H169" s="134">
        <v>6</v>
      </c>
      <c r="I169" s="134">
        <v>11</v>
      </c>
      <c r="J169" s="134">
        <v>65</v>
      </c>
      <c r="K169" s="134">
        <v>23</v>
      </c>
      <c r="L169" s="134">
        <v>14</v>
      </c>
      <c r="M169" s="134">
        <v>88</v>
      </c>
      <c r="N169" s="134">
        <v>8</v>
      </c>
      <c r="O169" s="134">
        <v>0</v>
      </c>
      <c r="P169" s="134">
        <v>16</v>
      </c>
      <c r="Q169" s="134">
        <v>8</v>
      </c>
      <c r="R169" s="134">
        <v>18</v>
      </c>
      <c r="S169" s="134">
        <v>31</v>
      </c>
      <c r="T169" s="134">
        <v>8</v>
      </c>
      <c r="U169" s="134">
        <v>7</v>
      </c>
      <c r="V169" s="134">
        <v>52</v>
      </c>
      <c r="W169" s="134">
        <v>7</v>
      </c>
      <c r="X169" s="134">
        <v>2</v>
      </c>
      <c r="Y169" s="134">
        <v>0</v>
      </c>
      <c r="Z169" s="134">
        <v>11</v>
      </c>
      <c r="AA169" s="134">
        <v>1</v>
      </c>
      <c r="AB169" s="134">
        <v>10</v>
      </c>
      <c r="AC169" s="134">
        <v>10</v>
      </c>
      <c r="AD169" s="134">
        <v>6</v>
      </c>
      <c r="AE169" s="134">
        <v>4</v>
      </c>
      <c r="AF169" s="134">
        <v>2</v>
      </c>
      <c r="AG169" s="134">
        <v>24</v>
      </c>
      <c r="AH169" s="134">
        <v>0</v>
      </c>
      <c r="AI169" s="134">
        <v>5</v>
      </c>
      <c r="AJ169" s="134">
        <v>6</v>
      </c>
      <c r="AK169" s="134">
        <v>8</v>
      </c>
      <c r="AL169" s="134">
        <v>48</v>
      </c>
      <c r="AM169" s="134">
        <v>31</v>
      </c>
      <c r="AN169" s="134">
        <v>1</v>
      </c>
      <c r="AO169" s="134">
        <v>88</v>
      </c>
      <c r="AP169" s="134">
        <v>20</v>
      </c>
      <c r="AQ169" s="134">
        <v>0</v>
      </c>
      <c r="AR169" s="134">
        <v>0</v>
      </c>
      <c r="AS169" s="134">
        <v>5</v>
      </c>
      <c r="AT169" s="134">
        <v>63</v>
      </c>
      <c r="AU169" s="134">
        <v>0</v>
      </c>
    </row>
    <row r="170" spans="1:47">
      <c r="A170" s="133" t="s">
        <v>1360</v>
      </c>
      <c r="B170" s="134">
        <v>47</v>
      </c>
      <c r="C170" s="134">
        <v>34</v>
      </c>
      <c r="D170" s="134">
        <v>22</v>
      </c>
      <c r="E170" s="134">
        <v>25</v>
      </c>
      <c r="F170" s="134">
        <v>12</v>
      </c>
      <c r="G170" s="134">
        <v>22</v>
      </c>
      <c r="H170" s="134">
        <v>5</v>
      </c>
      <c r="I170" s="134">
        <v>8</v>
      </c>
      <c r="J170" s="134">
        <v>34</v>
      </c>
      <c r="K170" s="134">
        <v>13</v>
      </c>
      <c r="L170" s="134">
        <v>5</v>
      </c>
      <c r="M170" s="134">
        <v>47</v>
      </c>
      <c r="N170" s="134">
        <v>3</v>
      </c>
      <c r="O170" s="134">
        <v>0</v>
      </c>
      <c r="P170" s="134">
        <v>3</v>
      </c>
      <c r="Q170" s="134">
        <v>4</v>
      </c>
      <c r="R170" s="134">
        <v>11</v>
      </c>
      <c r="S170" s="134">
        <v>22</v>
      </c>
      <c r="T170" s="134">
        <v>1</v>
      </c>
      <c r="U170" s="134">
        <v>6</v>
      </c>
      <c r="V170" s="134">
        <v>31</v>
      </c>
      <c r="W170" s="134">
        <v>3</v>
      </c>
      <c r="X170" s="134">
        <v>2</v>
      </c>
      <c r="Y170" s="134">
        <v>0</v>
      </c>
      <c r="Z170" s="134">
        <v>7</v>
      </c>
      <c r="AA170" s="134">
        <v>0</v>
      </c>
      <c r="AB170" s="134">
        <v>1</v>
      </c>
      <c r="AC170" s="134">
        <v>4</v>
      </c>
      <c r="AD170" s="134">
        <v>10</v>
      </c>
      <c r="AE170" s="134">
        <v>2</v>
      </c>
      <c r="AF170" s="134">
        <v>3</v>
      </c>
      <c r="AG170" s="134">
        <v>8</v>
      </c>
      <c r="AH170" s="134">
        <v>0</v>
      </c>
      <c r="AI170" s="134">
        <v>4</v>
      </c>
      <c r="AJ170" s="134">
        <v>3</v>
      </c>
      <c r="AK170" s="134">
        <v>1</v>
      </c>
      <c r="AL170" s="134">
        <v>26</v>
      </c>
      <c r="AM170" s="134">
        <v>17</v>
      </c>
      <c r="AN170" s="134">
        <v>2</v>
      </c>
      <c r="AO170" s="134">
        <v>47</v>
      </c>
      <c r="AP170" s="134">
        <v>13</v>
      </c>
      <c r="AQ170" s="134">
        <v>0</v>
      </c>
      <c r="AR170" s="134">
        <v>0</v>
      </c>
      <c r="AS170" s="134">
        <v>2</v>
      </c>
      <c r="AT170" s="134">
        <v>32</v>
      </c>
      <c r="AU170" s="134">
        <v>0</v>
      </c>
    </row>
    <row r="171" spans="1:47">
      <c r="A171" s="133" t="s">
        <v>1372</v>
      </c>
      <c r="B171" s="134">
        <v>68</v>
      </c>
      <c r="C171" s="134">
        <v>59</v>
      </c>
      <c r="D171" s="134">
        <v>36</v>
      </c>
      <c r="E171" s="134">
        <v>32</v>
      </c>
      <c r="F171" s="134">
        <v>20</v>
      </c>
      <c r="G171" s="134">
        <v>35</v>
      </c>
      <c r="H171" s="134">
        <v>6</v>
      </c>
      <c r="I171" s="134">
        <v>7</v>
      </c>
      <c r="J171" s="134">
        <v>39</v>
      </c>
      <c r="K171" s="134">
        <v>29</v>
      </c>
      <c r="L171" s="134">
        <v>20</v>
      </c>
      <c r="M171" s="134">
        <v>68</v>
      </c>
      <c r="N171" s="134">
        <v>6</v>
      </c>
      <c r="O171" s="134">
        <v>0</v>
      </c>
      <c r="P171" s="134">
        <v>6</v>
      </c>
      <c r="Q171" s="134">
        <v>12</v>
      </c>
      <c r="R171" s="134">
        <v>16</v>
      </c>
      <c r="S171" s="134">
        <v>21</v>
      </c>
      <c r="T171" s="134">
        <v>4</v>
      </c>
      <c r="U171" s="134">
        <v>9</v>
      </c>
      <c r="V171" s="134">
        <v>39</v>
      </c>
      <c r="W171" s="134">
        <v>12</v>
      </c>
      <c r="X171" s="134">
        <v>1</v>
      </c>
      <c r="Y171" s="134">
        <v>1</v>
      </c>
      <c r="Z171" s="134">
        <v>7</v>
      </c>
      <c r="AA171" s="134">
        <v>1</v>
      </c>
      <c r="AB171" s="134">
        <v>4</v>
      </c>
      <c r="AC171" s="134">
        <v>9</v>
      </c>
      <c r="AD171" s="134">
        <v>6</v>
      </c>
      <c r="AE171" s="134">
        <v>1</v>
      </c>
      <c r="AF171" s="134">
        <v>1</v>
      </c>
      <c r="AG171" s="134">
        <v>14</v>
      </c>
      <c r="AH171" s="134">
        <v>1</v>
      </c>
      <c r="AI171" s="134">
        <v>5</v>
      </c>
      <c r="AJ171" s="134">
        <v>5</v>
      </c>
      <c r="AK171" s="134">
        <v>9</v>
      </c>
      <c r="AL171" s="134">
        <v>30</v>
      </c>
      <c r="AM171" s="134">
        <v>25</v>
      </c>
      <c r="AN171" s="134">
        <v>4</v>
      </c>
      <c r="AO171" s="134">
        <v>68</v>
      </c>
      <c r="AP171" s="134">
        <v>14</v>
      </c>
      <c r="AQ171" s="134">
        <v>0</v>
      </c>
      <c r="AR171" s="134">
        <v>0</v>
      </c>
      <c r="AS171" s="134">
        <v>2</v>
      </c>
      <c r="AT171" s="134">
        <v>52</v>
      </c>
      <c r="AU171" s="134">
        <v>0</v>
      </c>
    </row>
    <row r="172" spans="1:47">
      <c r="A172" s="133" t="s">
        <v>1369</v>
      </c>
      <c r="B172" s="134">
        <v>64</v>
      </c>
      <c r="C172" s="134">
        <v>51</v>
      </c>
      <c r="D172" s="134">
        <v>35</v>
      </c>
      <c r="E172" s="134">
        <v>29</v>
      </c>
      <c r="F172" s="134">
        <v>8</v>
      </c>
      <c r="G172" s="134">
        <v>33</v>
      </c>
      <c r="H172" s="134">
        <v>10</v>
      </c>
      <c r="I172" s="134">
        <v>13</v>
      </c>
      <c r="J172" s="134">
        <v>42</v>
      </c>
      <c r="K172" s="134">
        <v>22</v>
      </c>
      <c r="L172" s="134">
        <v>16</v>
      </c>
      <c r="M172" s="134">
        <v>64</v>
      </c>
      <c r="N172" s="134">
        <v>6</v>
      </c>
      <c r="O172" s="134">
        <v>0</v>
      </c>
      <c r="P172" s="134">
        <v>7</v>
      </c>
      <c r="Q172" s="134">
        <v>3</v>
      </c>
      <c r="R172" s="134">
        <v>13</v>
      </c>
      <c r="S172" s="134">
        <v>31</v>
      </c>
      <c r="T172" s="134">
        <v>3</v>
      </c>
      <c r="U172" s="134">
        <v>7</v>
      </c>
      <c r="V172" s="134">
        <v>46</v>
      </c>
      <c r="W172" s="134">
        <v>6</v>
      </c>
      <c r="X172" s="134">
        <v>0</v>
      </c>
      <c r="Y172" s="134">
        <v>0</v>
      </c>
      <c r="Z172" s="134">
        <v>9</v>
      </c>
      <c r="AA172" s="134">
        <v>1</v>
      </c>
      <c r="AB172" s="134">
        <v>4</v>
      </c>
      <c r="AC172" s="134">
        <v>2</v>
      </c>
      <c r="AD172" s="134">
        <v>7</v>
      </c>
      <c r="AE172" s="134">
        <v>7</v>
      </c>
      <c r="AF172" s="134">
        <v>1</v>
      </c>
      <c r="AG172" s="134">
        <v>11</v>
      </c>
      <c r="AH172" s="134">
        <v>2</v>
      </c>
      <c r="AI172" s="134">
        <v>7</v>
      </c>
      <c r="AJ172" s="134">
        <v>7</v>
      </c>
      <c r="AK172" s="134">
        <v>1</v>
      </c>
      <c r="AL172" s="134">
        <v>34</v>
      </c>
      <c r="AM172" s="134">
        <v>26</v>
      </c>
      <c r="AN172" s="134">
        <v>3</v>
      </c>
      <c r="AO172" s="134">
        <v>64</v>
      </c>
      <c r="AP172" s="134">
        <v>8</v>
      </c>
      <c r="AQ172" s="134">
        <v>0</v>
      </c>
      <c r="AR172" s="134">
        <v>0</v>
      </c>
      <c r="AS172" s="134">
        <v>4</v>
      </c>
      <c r="AT172" s="134">
        <v>52</v>
      </c>
      <c r="AU172" s="134">
        <v>0</v>
      </c>
    </row>
    <row r="173" spans="1:47">
      <c r="A173" s="133" t="s">
        <v>1375</v>
      </c>
      <c r="B173" s="134">
        <v>120</v>
      </c>
      <c r="C173" s="134">
        <v>90</v>
      </c>
      <c r="D173" s="134">
        <v>64</v>
      </c>
      <c r="E173" s="134">
        <v>56</v>
      </c>
      <c r="F173" s="134">
        <v>26</v>
      </c>
      <c r="G173" s="134">
        <v>59</v>
      </c>
      <c r="H173" s="134">
        <v>15</v>
      </c>
      <c r="I173" s="134">
        <v>20</v>
      </c>
      <c r="J173" s="134">
        <v>73</v>
      </c>
      <c r="K173" s="134">
        <v>47</v>
      </c>
      <c r="L173" s="134">
        <v>28</v>
      </c>
      <c r="M173" s="134">
        <v>120</v>
      </c>
      <c r="N173" s="134">
        <v>11</v>
      </c>
      <c r="O173" s="134">
        <v>0</v>
      </c>
      <c r="P173" s="134">
        <v>6</v>
      </c>
      <c r="Q173" s="134">
        <v>10</v>
      </c>
      <c r="R173" s="134">
        <v>15</v>
      </c>
      <c r="S173" s="134">
        <v>55</v>
      </c>
      <c r="T173" s="134">
        <v>10</v>
      </c>
      <c r="U173" s="134">
        <v>24</v>
      </c>
      <c r="V173" s="134">
        <v>93</v>
      </c>
      <c r="W173" s="134">
        <v>10</v>
      </c>
      <c r="X173" s="134">
        <v>0</v>
      </c>
      <c r="Y173" s="134">
        <v>0</v>
      </c>
      <c r="Z173" s="134">
        <v>17</v>
      </c>
      <c r="AA173" s="134">
        <v>3</v>
      </c>
      <c r="AB173" s="134">
        <v>4</v>
      </c>
      <c r="AC173" s="134">
        <v>7</v>
      </c>
      <c r="AD173" s="134">
        <v>11</v>
      </c>
      <c r="AE173" s="134">
        <v>11</v>
      </c>
      <c r="AF173" s="134">
        <v>1</v>
      </c>
      <c r="AG173" s="134">
        <v>27</v>
      </c>
      <c r="AH173" s="134">
        <v>1</v>
      </c>
      <c r="AI173" s="134">
        <v>12</v>
      </c>
      <c r="AJ173" s="134">
        <v>14</v>
      </c>
      <c r="AK173" s="134">
        <v>9</v>
      </c>
      <c r="AL173" s="134">
        <v>42</v>
      </c>
      <c r="AM173" s="134">
        <v>50</v>
      </c>
      <c r="AN173" s="134">
        <v>10</v>
      </c>
      <c r="AO173" s="134">
        <v>120</v>
      </c>
      <c r="AP173" s="134">
        <v>17</v>
      </c>
      <c r="AQ173" s="134">
        <v>0</v>
      </c>
      <c r="AR173" s="134">
        <v>0</v>
      </c>
      <c r="AS173" s="134">
        <v>9</v>
      </c>
      <c r="AT173" s="134">
        <v>94</v>
      </c>
      <c r="AU173" s="134">
        <v>0</v>
      </c>
    </row>
    <row r="174" spans="1:47">
      <c r="A174" s="133" t="s">
        <v>1359</v>
      </c>
      <c r="B174" s="134">
        <v>60</v>
      </c>
      <c r="C174" s="134">
        <v>43</v>
      </c>
      <c r="D174" s="134">
        <v>26</v>
      </c>
      <c r="E174" s="134">
        <v>34</v>
      </c>
      <c r="F174" s="134">
        <v>16</v>
      </c>
      <c r="G174" s="134">
        <v>37</v>
      </c>
      <c r="H174" s="134">
        <v>2</v>
      </c>
      <c r="I174" s="134">
        <v>5</v>
      </c>
      <c r="J174" s="134">
        <v>40</v>
      </c>
      <c r="K174" s="134">
        <v>20</v>
      </c>
      <c r="L174" s="134">
        <v>9</v>
      </c>
      <c r="M174" s="134">
        <v>60</v>
      </c>
      <c r="N174" s="134">
        <v>5</v>
      </c>
      <c r="O174" s="134">
        <v>0</v>
      </c>
      <c r="P174" s="134">
        <v>1</v>
      </c>
      <c r="Q174" s="134">
        <v>5</v>
      </c>
      <c r="R174" s="134">
        <v>21</v>
      </c>
      <c r="S174" s="134">
        <v>24</v>
      </c>
      <c r="T174" s="134">
        <v>2</v>
      </c>
      <c r="U174" s="134">
        <v>7</v>
      </c>
      <c r="V174" s="134">
        <v>40</v>
      </c>
      <c r="W174" s="134">
        <v>2</v>
      </c>
      <c r="X174" s="134">
        <v>0</v>
      </c>
      <c r="Y174" s="134">
        <v>0</v>
      </c>
      <c r="Z174" s="134">
        <v>9</v>
      </c>
      <c r="AA174" s="134">
        <v>0</v>
      </c>
      <c r="AB174" s="134">
        <v>5</v>
      </c>
      <c r="AC174" s="134">
        <v>8</v>
      </c>
      <c r="AD174" s="134">
        <v>2</v>
      </c>
      <c r="AE174" s="134">
        <v>6</v>
      </c>
      <c r="AF174" s="134">
        <v>2</v>
      </c>
      <c r="AG174" s="134">
        <v>12</v>
      </c>
      <c r="AH174" s="134">
        <v>1</v>
      </c>
      <c r="AI174" s="134">
        <v>5</v>
      </c>
      <c r="AJ174" s="134">
        <v>8</v>
      </c>
      <c r="AK174" s="134">
        <v>2</v>
      </c>
      <c r="AL174" s="134">
        <v>28</v>
      </c>
      <c r="AM174" s="134">
        <v>27</v>
      </c>
      <c r="AN174" s="134">
        <v>3</v>
      </c>
      <c r="AO174" s="134">
        <v>60</v>
      </c>
      <c r="AP174" s="134">
        <v>17</v>
      </c>
      <c r="AQ174" s="134">
        <v>0</v>
      </c>
      <c r="AR174" s="134">
        <v>0</v>
      </c>
      <c r="AS174" s="134">
        <v>5</v>
      </c>
      <c r="AT174" s="134">
        <v>38</v>
      </c>
      <c r="AU174" s="134">
        <v>0</v>
      </c>
    </row>
    <row r="175" spans="1:47">
      <c r="A175" s="133" t="s">
        <v>1361</v>
      </c>
      <c r="B175" s="134">
        <v>14</v>
      </c>
      <c r="C175" s="134">
        <v>13</v>
      </c>
      <c r="D175" s="134">
        <v>6</v>
      </c>
      <c r="E175" s="134">
        <v>8</v>
      </c>
      <c r="F175" s="134">
        <v>6</v>
      </c>
      <c r="G175" s="134">
        <v>6</v>
      </c>
      <c r="H175" s="134">
        <v>1</v>
      </c>
      <c r="I175" s="134">
        <v>1</v>
      </c>
      <c r="J175" s="134">
        <v>8</v>
      </c>
      <c r="K175" s="134">
        <v>6</v>
      </c>
      <c r="L175" s="134">
        <v>2</v>
      </c>
      <c r="M175" s="134">
        <v>14</v>
      </c>
      <c r="N175" s="134">
        <v>0</v>
      </c>
      <c r="O175" s="134">
        <v>0</v>
      </c>
      <c r="P175" s="134">
        <v>3</v>
      </c>
      <c r="Q175" s="134">
        <v>1</v>
      </c>
      <c r="R175" s="134">
        <v>2</v>
      </c>
      <c r="S175" s="134">
        <v>7</v>
      </c>
      <c r="T175" s="134">
        <v>0</v>
      </c>
      <c r="U175" s="134">
        <v>1</v>
      </c>
      <c r="V175" s="134">
        <v>9</v>
      </c>
      <c r="W175" s="134">
        <v>3</v>
      </c>
      <c r="X175" s="134">
        <v>0</v>
      </c>
      <c r="Y175" s="134">
        <v>0</v>
      </c>
      <c r="Z175" s="134">
        <v>2</v>
      </c>
      <c r="AA175" s="134">
        <v>0</v>
      </c>
      <c r="AB175" s="134">
        <v>1</v>
      </c>
      <c r="AC175" s="134">
        <v>0</v>
      </c>
      <c r="AD175" s="134">
        <v>1</v>
      </c>
      <c r="AE175" s="134">
        <v>0</v>
      </c>
      <c r="AF175" s="134">
        <v>0</v>
      </c>
      <c r="AG175" s="134">
        <v>3</v>
      </c>
      <c r="AH175" s="134">
        <v>0</v>
      </c>
      <c r="AI175" s="134">
        <v>1</v>
      </c>
      <c r="AJ175" s="134">
        <v>3</v>
      </c>
      <c r="AK175" s="134">
        <v>1</v>
      </c>
      <c r="AL175" s="134">
        <v>4</v>
      </c>
      <c r="AM175" s="134">
        <v>7</v>
      </c>
      <c r="AN175" s="134">
        <v>1</v>
      </c>
      <c r="AO175" s="134">
        <v>14</v>
      </c>
      <c r="AP175" s="134">
        <v>2</v>
      </c>
      <c r="AQ175" s="134">
        <v>0</v>
      </c>
      <c r="AR175" s="134">
        <v>0</v>
      </c>
      <c r="AS175" s="134">
        <v>0</v>
      </c>
      <c r="AT175" s="134">
        <v>12</v>
      </c>
      <c r="AU175" s="134">
        <v>0</v>
      </c>
    </row>
    <row r="176" spans="1:47">
      <c r="A176" s="133" t="s">
        <v>1356</v>
      </c>
      <c r="B176" s="134">
        <v>8</v>
      </c>
      <c r="C176" s="134">
        <v>5</v>
      </c>
      <c r="D176" s="134">
        <v>4</v>
      </c>
      <c r="E176" s="134">
        <v>4</v>
      </c>
      <c r="F176" s="134">
        <v>4</v>
      </c>
      <c r="G176" s="134">
        <v>1</v>
      </c>
      <c r="H176" s="134">
        <v>2</v>
      </c>
      <c r="I176" s="134">
        <v>1</v>
      </c>
      <c r="J176" s="134">
        <v>5</v>
      </c>
      <c r="K176" s="134">
        <v>3</v>
      </c>
      <c r="L176" s="134">
        <v>2</v>
      </c>
      <c r="M176" s="134">
        <v>8</v>
      </c>
      <c r="N176" s="134">
        <v>0</v>
      </c>
      <c r="O176" s="134">
        <v>0</v>
      </c>
      <c r="P176" s="134">
        <v>4</v>
      </c>
      <c r="Q176" s="134">
        <v>0</v>
      </c>
      <c r="R176" s="134">
        <v>1</v>
      </c>
      <c r="S176" s="134">
        <v>3</v>
      </c>
      <c r="T176" s="134">
        <v>0</v>
      </c>
      <c r="U176" s="134">
        <v>0</v>
      </c>
      <c r="V176" s="134">
        <v>4</v>
      </c>
      <c r="W176" s="134">
        <v>1</v>
      </c>
      <c r="X176" s="134">
        <v>0</v>
      </c>
      <c r="Y176" s="134">
        <v>0</v>
      </c>
      <c r="Z176" s="134">
        <v>2</v>
      </c>
      <c r="AA176" s="134">
        <v>1</v>
      </c>
      <c r="AB176" s="134">
        <v>0</v>
      </c>
      <c r="AC176" s="134">
        <v>1</v>
      </c>
      <c r="AD176" s="134">
        <v>0</v>
      </c>
      <c r="AE176" s="134">
        <v>2</v>
      </c>
      <c r="AF176" s="134">
        <v>0</v>
      </c>
      <c r="AG176" s="134">
        <v>0</v>
      </c>
      <c r="AH176" s="134">
        <v>0</v>
      </c>
      <c r="AI176" s="134">
        <v>0</v>
      </c>
      <c r="AJ176" s="134">
        <v>0</v>
      </c>
      <c r="AK176" s="134">
        <v>1</v>
      </c>
      <c r="AL176" s="134">
        <v>2</v>
      </c>
      <c r="AM176" s="134">
        <v>4</v>
      </c>
      <c r="AN176" s="134">
        <v>0</v>
      </c>
      <c r="AO176" s="134">
        <v>8</v>
      </c>
      <c r="AP176" s="134">
        <v>0</v>
      </c>
      <c r="AQ176" s="134">
        <v>0</v>
      </c>
      <c r="AR176" s="134">
        <v>0</v>
      </c>
      <c r="AS176" s="134">
        <v>0</v>
      </c>
      <c r="AT176" s="134">
        <v>8</v>
      </c>
      <c r="AU176" s="134">
        <v>0</v>
      </c>
    </row>
    <row r="177" spans="1:47">
      <c r="A177" s="133" t="s">
        <v>1355</v>
      </c>
      <c r="B177" s="134">
        <v>83</v>
      </c>
      <c r="C177" s="134">
        <v>66</v>
      </c>
      <c r="D177" s="134">
        <v>41</v>
      </c>
      <c r="E177" s="134">
        <v>42</v>
      </c>
      <c r="F177" s="134">
        <v>12</v>
      </c>
      <c r="G177" s="134">
        <v>44</v>
      </c>
      <c r="H177" s="134">
        <v>17</v>
      </c>
      <c r="I177" s="134">
        <v>10</v>
      </c>
      <c r="J177" s="134">
        <v>54</v>
      </c>
      <c r="K177" s="134">
        <v>29</v>
      </c>
      <c r="L177" s="134">
        <v>15</v>
      </c>
      <c r="M177" s="134">
        <v>83</v>
      </c>
      <c r="N177" s="134">
        <v>16</v>
      </c>
      <c r="O177" s="134">
        <v>0</v>
      </c>
      <c r="P177" s="134">
        <v>7</v>
      </c>
      <c r="Q177" s="134">
        <v>8</v>
      </c>
      <c r="R177" s="134">
        <v>10</v>
      </c>
      <c r="S177" s="134">
        <v>39</v>
      </c>
      <c r="T177" s="134">
        <v>6</v>
      </c>
      <c r="U177" s="134">
        <v>13</v>
      </c>
      <c r="V177" s="134">
        <v>59</v>
      </c>
      <c r="W177" s="134">
        <v>7</v>
      </c>
      <c r="X177" s="134">
        <v>1</v>
      </c>
      <c r="Y177" s="134">
        <v>1</v>
      </c>
      <c r="Z177" s="134">
        <v>13</v>
      </c>
      <c r="AA177" s="134">
        <v>0</v>
      </c>
      <c r="AB177" s="134">
        <v>4</v>
      </c>
      <c r="AC177" s="134">
        <v>7</v>
      </c>
      <c r="AD177" s="134">
        <v>5</v>
      </c>
      <c r="AE177" s="134">
        <v>6</v>
      </c>
      <c r="AF177" s="134">
        <v>1</v>
      </c>
      <c r="AG177" s="134">
        <v>23</v>
      </c>
      <c r="AH177" s="134">
        <v>1</v>
      </c>
      <c r="AI177" s="134">
        <v>7</v>
      </c>
      <c r="AJ177" s="134">
        <v>7</v>
      </c>
      <c r="AK177" s="134">
        <v>2</v>
      </c>
      <c r="AL177" s="134">
        <v>38</v>
      </c>
      <c r="AM177" s="134">
        <v>36</v>
      </c>
      <c r="AN177" s="134">
        <v>5</v>
      </c>
      <c r="AO177" s="134">
        <v>83</v>
      </c>
      <c r="AP177" s="134">
        <v>10</v>
      </c>
      <c r="AQ177" s="134">
        <v>0</v>
      </c>
      <c r="AR177" s="134">
        <v>0</v>
      </c>
      <c r="AS177" s="134">
        <v>5</v>
      </c>
      <c r="AT177" s="134">
        <v>68</v>
      </c>
      <c r="AU177" s="134">
        <v>0</v>
      </c>
    </row>
    <row r="178" spans="1:47">
      <c r="A178" s="133" t="s">
        <v>1354</v>
      </c>
      <c r="B178" s="134">
        <v>72</v>
      </c>
      <c r="C178" s="134">
        <v>52</v>
      </c>
      <c r="D178" s="134">
        <v>35</v>
      </c>
      <c r="E178" s="134">
        <v>37</v>
      </c>
      <c r="F178" s="134">
        <v>14</v>
      </c>
      <c r="G178" s="134">
        <v>35</v>
      </c>
      <c r="H178" s="134">
        <v>13</v>
      </c>
      <c r="I178" s="134">
        <v>10</v>
      </c>
      <c r="J178" s="134">
        <v>43</v>
      </c>
      <c r="K178" s="134">
        <v>29</v>
      </c>
      <c r="L178" s="134">
        <v>16</v>
      </c>
      <c r="M178" s="134">
        <v>72</v>
      </c>
      <c r="N178" s="134">
        <v>9</v>
      </c>
      <c r="O178" s="134">
        <v>0</v>
      </c>
      <c r="P178" s="134">
        <v>12</v>
      </c>
      <c r="Q178" s="134">
        <v>5</v>
      </c>
      <c r="R178" s="134">
        <v>15</v>
      </c>
      <c r="S178" s="134">
        <v>31</v>
      </c>
      <c r="T178" s="134">
        <v>1</v>
      </c>
      <c r="U178" s="134">
        <v>8</v>
      </c>
      <c r="V178" s="134">
        <v>46</v>
      </c>
      <c r="W178" s="134">
        <v>10</v>
      </c>
      <c r="X178" s="134">
        <v>3</v>
      </c>
      <c r="Y178" s="134">
        <v>0</v>
      </c>
      <c r="Z178" s="134">
        <v>9</v>
      </c>
      <c r="AA178" s="134">
        <v>3</v>
      </c>
      <c r="AB178" s="134">
        <v>5</v>
      </c>
      <c r="AC178" s="134">
        <v>8</v>
      </c>
      <c r="AD178" s="134">
        <v>1</v>
      </c>
      <c r="AE178" s="134">
        <v>0</v>
      </c>
      <c r="AF178" s="134">
        <v>3</v>
      </c>
      <c r="AG178" s="134">
        <v>14</v>
      </c>
      <c r="AH178" s="134">
        <v>2</v>
      </c>
      <c r="AI178" s="134">
        <v>6</v>
      </c>
      <c r="AJ178" s="134">
        <v>8</v>
      </c>
      <c r="AK178" s="134">
        <v>1</v>
      </c>
      <c r="AL178" s="134">
        <v>40</v>
      </c>
      <c r="AM178" s="134">
        <v>27</v>
      </c>
      <c r="AN178" s="134">
        <v>4</v>
      </c>
      <c r="AO178" s="134">
        <v>72</v>
      </c>
      <c r="AP178" s="134">
        <v>15</v>
      </c>
      <c r="AQ178" s="134">
        <v>0</v>
      </c>
      <c r="AR178" s="134">
        <v>0</v>
      </c>
      <c r="AS178" s="134">
        <v>2</v>
      </c>
      <c r="AT178" s="134">
        <v>55</v>
      </c>
      <c r="AU178" s="134">
        <v>0</v>
      </c>
    </row>
    <row r="179" spans="1:47">
      <c r="A179" s="133" t="s">
        <v>1363</v>
      </c>
      <c r="B179" s="134">
        <v>118</v>
      </c>
      <c r="C179" s="134">
        <v>91</v>
      </c>
      <c r="D179" s="134">
        <v>62</v>
      </c>
      <c r="E179" s="134">
        <v>56</v>
      </c>
      <c r="F179" s="134">
        <v>20</v>
      </c>
      <c r="G179" s="134">
        <v>62</v>
      </c>
      <c r="H179" s="134">
        <v>17</v>
      </c>
      <c r="I179" s="134">
        <v>19</v>
      </c>
      <c r="J179" s="134">
        <v>74</v>
      </c>
      <c r="K179" s="134">
        <v>44</v>
      </c>
      <c r="L179" s="134">
        <v>26</v>
      </c>
      <c r="M179" s="134">
        <v>118</v>
      </c>
      <c r="N179" s="134">
        <v>7</v>
      </c>
      <c r="O179" s="134">
        <v>0</v>
      </c>
      <c r="P179" s="134">
        <v>10</v>
      </c>
      <c r="Q179" s="134">
        <v>6</v>
      </c>
      <c r="R179" s="134">
        <v>23</v>
      </c>
      <c r="S179" s="134">
        <v>57</v>
      </c>
      <c r="T179" s="134">
        <v>7</v>
      </c>
      <c r="U179" s="134">
        <v>15</v>
      </c>
      <c r="V179" s="134">
        <v>86</v>
      </c>
      <c r="W179" s="134">
        <v>13</v>
      </c>
      <c r="X179" s="134">
        <v>2</v>
      </c>
      <c r="Y179" s="134">
        <v>0</v>
      </c>
      <c r="Z179" s="134">
        <v>17</v>
      </c>
      <c r="AA179" s="134">
        <v>2</v>
      </c>
      <c r="AB179" s="134">
        <v>3</v>
      </c>
      <c r="AC179" s="134">
        <v>10</v>
      </c>
      <c r="AD179" s="134">
        <v>8</v>
      </c>
      <c r="AE179" s="134">
        <v>7</v>
      </c>
      <c r="AF179" s="134">
        <v>4</v>
      </c>
      <c r="AG179" s="134">
        <v>24</v>
      </c>
      <c r="AH179" s="134">
        <v>3</v>
      </c>
      <c r="AI179" s="134">
        <v>14</v>
      </c>
      <c r="AJ179" s="134">
        <v>11</v>
      </c>
      <c r="AK179" s="134">
        <v>6</v>
      </c>
      <c r="AL179" s="134">
        <v>44</v>
      </c>
      <c r="AM179" s="134">
        <v>57</v>
      </c>
      <c r="AN179" s="134">
        <v>10</v>
      </c>
      <c r="AO179" s="134">
        <v>118</v>
      </c>
      <c r="AP179" s="134">
        <v>25</v>
      </c>
      <c r="AQ179" s="134">
        <v>0</v>
      </c>
      <c r="AR179" s="134">
        <v>0</v>
      </c>
      <c r="AS179" s="134">
        <v>9</v>
      </c>
      <c r="AT179" s="134">
        <v>84</v>
      </c>
      <c r="AU179" s="134">
        <v>0</v>
      </c>
    </row>
    <row r="180" spans="1:47">
      <c r="A180" s="133" t="s">
        <v>1729</v>
      </c>
      <c r="B180" s="134">
        <v>48</v>
      </c>
      <c r="C180" s="134">
        <v>38</v>
      </c>
      <c r="D180" s="134">
        <v>27</v>
      </c>
      <c r="E180" s="134">
        <v>21</v>
      </c>
      <c r="F180" s="134">
        <v>11</v>
      </c>
      <c r="G180" s="134">
        <v>31</v>
      </c>
      <c r="H180" s="134">
        <v>2</v>
      </c>
      <c r="I180" s="134">
        <v>4</v>
      </c>
      <c r="J180" s="134">
        <v>33</v>
      </c>
      <c r="K180" s="134">
        <v>15</v>
      </c>
      <c r="L180" s="134">
        <v>8</v>
      </c>
      <c r="M180" s="134">
        <v>48</v>
      </c>
      <c r="N180" s="134">
        <v>6</v>
      </c>
      <c r="O180" s="134">
        <v>0</v>
      </c>
      <c r="P180" s="134">
        <v>2</v>
      </c>
      <c r="Q180" s="134">
        <v>3</v>
      </c>
      <c r="R180" s="134">
        <v>8</v>
      </c>
      <c r="S180" s="134">
        <v>22</v>
      </c>
      <c r="T180" s="134">
        <v>8</v>
      </c>
      <c r="U180" s="134">
        <v>5</v>
      </c>
      <c r="V180" s="134">
        <v>35</v>
      </c>
      <c r="W180" s="134">
        <v>6</v>
      </c>
      <c r="X180" s="134">
        <v>2</v>
      </c>
      <c r="Y180" s="134">
        <v>0</v>
      </c>
      <c r="Z180" s="134">
        <v>7</v>
      </c>
      <c r="AA180" s="134">
        <v>0</v>
      </c>
      <c r="AB180" s="134">
        <v>2</v>
      </c>
      <c r="AC180" s="134">
        <v>3</v>
      </c>
      <c r="AD180" s="134">
        <v>9</v>
      </c>
      <c r="AE180" s="134">
        <v>3</v>
      </c>
      <c r="AF180" s="134">
        <v>0</v>
      </c>
      <c r="AG180" s="134">
        <v>8</v>
      </c>
      <c r="AH180" s="134">
        <v>1</v>
      </c>
      <c r="AI180" s="134">
        <v>3</v>
      </c>
      <c r="AJ180" s="134">
        <v>4</v>
      </c>
      <c r="AK180" s="134">
        <v>0</v>
      </c>
      <c r="AL180" s="134">
        <v>25</v>
      </c>
      <c r="AM180" s="134">
        <v>18</v>
      </c>
      <c r="AN180" s="134">
        <v>3</v>
      </c>
      <c r="AO180" s="134">
        <v>48</v>
      </c>
      <c r="AP180" s="134">
        <v>12</v>
      </c>
      <c r="AQ180" s="134">
        <v>0</v>
      </c>
      <c r="AR180" s="134">
        <v>0</v>
      </c>
      <c r="AS180" s="134">
        <v>3</v>
      </c>
      <c r="AT180" s="134">
        <v>33</v>
      </c>
      <c r="AU180" s="134">
        <v>0</v>
      </c>
    </row>
    <row r="181" spans="1:47">
      <c r="A181" s="133" t="s">
        <v>1730</v>
      </c>
      <c r="B181" s="134">
        <v>133</v>
      </c>
      <c r="C181" s="134">
        <v>105</v>
      </c>
      <c r="D181" s="134">
        <v>66</v>
      </c>
      <c r="E181" s="134">
        <v>67</v>
      </c>
      <c r="F181" s="134">
        <v>29</v>
      </c>
      <c r="G181" s="134">
        <v>71</v>
      </c>
      <c r="H181" s="134">
        <v>11</v>
      </c>
      <c r="I181" s="134">
        <v>22</v>
      </c>
      <c r="J181" s="134">
        <v>82</v>
      </c>
      <c r="K181" s="134">
        <v>51</v>
      </c>
      <c r="L181" s="134">
        <v>29</v>
      </c>
      <c r="M181" s="134">
        <v>133</v>
      </c>
      <c r="N181" s="134">
        <v>15</v>
      </c>
      <c r="O181" s="134">
        <v>23</v>
      </c>
      <c r="P181" s="134">
        <v>11</v>
      </c>
      <c r="Q181" s="134">
        <v>9</v>
      </c>
      <c r="R181" s="134">
        <v>28</v>
      </c>
      <c r="S181" s="134">
        <v>45</v>
      </c>
      <c r="T181" s="134">
        <v>13</v>
      </c>
      <c r="U181" s="134">
        <v>26</v>
      </c>
      <c r="V181" s="134">
        <v>89</v>
      </c>
      <c r="W181" s="134">
        <v>12</v>
      </c>
      <c r="X181" s="134">
        <v>2</v>
      </c>
      <c r="Y181" s="134">
        <v>0</v>
      </c>
      <c r="Z181" s="134">
        <v>24</v>
      </c>
      <c r="AA181" s="134">
        <v>2</v>
      </c>
      <c r="AB181" s="134">
        <v>6</v>
      </c>
      <c r="AC181" s="134">
        <v>8</v>
      </c>
      <c r="AD181" s="134">
        <v>14</v>
      </c>
      <c r="AE181" s="134">
        <v>11</v>
      </c>
      <c r="AF181" s="134">
        <v>1</v>
      </c>
      <c r="AG181" s="134">
        <v>30</v>
      </c>
      <c r="AH181" s="134">
        <v>1</v>
      </c>
      <c r="AI181" s="134">
        <v>17</v>
      </c>
      <c r="AJ181" s="134">
        <v>4</v>
      </c>
      <c r="AK181" s="134">
        <v>4</v>
      </c>
      <c r="AL181" s="134">
        <v>66</v>
      </c>
      <c r="AM181" s="134">
        <v>53</v>
      </c>
      <c r="AN181" s="134">
        <v>5</v>
      </c>
      <c r="AO181" s="134">
        <v>133</v>
      </c>
      <c r="AP181" s="134">
        <v>18</v>
      </c>
      <c r="AQ181" s="134">
        <v>0</v>
      </c>
      <c r="AR181" s="134">
        <v>0</v>
      </c>
      <c r="AS181" s="134">
        <v>5</v>
      </c>
      <c r="AT181" s="134">
        <v>110</v>
      </c>
      <c r="AU181" s="134">
        <v>0</v>
      </c>
    </row>
    <row r="182" spans="1:47">
      <c r="A182" s="133" t="s">
        <v>1299</v>
      </c>
      <c r="B182" s="134">
        <v>766</v>
      </c>
      <c r="C182" s="134">
        <v>629</v>
      </c>
      <c r="D182" s="134">
        <v>430</v>
      </c>
      <c r="E182" s="134">
        <v>336</v>
      </c>
      <c r="F182" s="134">
        <v>140</v>
      </c>
      <c r="G182" s="134">
        <v>453</v>
      </c>
      <c r="H182" s="134">
        <v>89</v>
      </c>
      <c r="I182" s="134">
        <v>84</v>
      </c>
      <c r="J182" s="134">
        <v>489</v>
      </c>
      <c r="K182" s="134">
        <v>277</v>
      </c>
      <c r="L182" s="134">
        <v>162</v>
      </c>
      <c r="M182" s="134">
        <v>766</v>
      </c>
      <c r="N182" s="134">
        <v>66</v>
      </c>
      <c r="O182" s="134">
        <v>267</v>
      </c>
      <c r="P182" s="134">
        <v>64</v>
      </c>
      <c r="Q182" s="134">
        <v>51</v>
      </c>
      <c r="R182" s="134">
        <v>138</v>
      </c>
      <c r="S182" s="134">
        <v>354</v>
      </c>
      <c r="T182" s="134">
        <v>54</v>
      </c>
      <c r="U182" s="134">
        <v>104</v>
      </c>
      <c r="V182" s="134">
        <v>558</v>
      </c>
      <c r="W182" s="134">
        <v>39</v>
      </c>
      <c r="X182" s="134">
        <v>2</v>
      </c>
      <c r="Y182" s="134">
        <v>1</v>
      </c>
      <c r="Z182" s="134">
        <v>126</v>
      </c>
      <c r="AA182" s="134">
        <v>14</v>
      </c>
      <c r="AB182" s="134">
        <v>75</v>
      </c>
      <c r="AC182" s="134">
        <v>59</v>
      </c>
      <c r="AD182" s="134">
        <v>45</v>
      </c>
      <c r="AE182" s="134">
        <v>42</v>
      </c>
      <c r="AF182" s="134">
        <v>11</v>
      </c>
      <c r="AG182" s="134">
        <v>191</v>
      </c>
      <c r="AH182" s="134">
        <v>5</v>
      </c>
      <c r="AI182" s="134">
        <v>55</v>
      </c>
      <c r="AJ182" s="134">
        <v>98</v>
      </c>
      <c r="AK182" s="134">
        <v>14</v>
      </c>
      <c r="AL182" s="134">
        <v>334</v>
      </c>
      <c r="AM182" s="134">
        <v>357</v>
      </c>
      <c r="AN182" s="134">
        <v>51</v>
      </c>
      <c r="AO182" s="134">
        <v>766</v>
      </c>
      <c r="AP182" s="134">
        <v>116</v>
      </c>
      <c r="AQ182" s="134">
        <v>0</v>
      </c>
      <c r="AR182" s="134">
        <v>0</v>
      </c>
      <c r="AS182" s="134">
        <v>22</v>
      </c>
      <c r="AT182" s="134">
        <v>628</v>
      </c>
      <c r="AU182" s="134">
        <v>0</v>
      </c>
    </row>
    <row r="183" spans="1:47">
      <c r="A183" s="133" t="s">
        <v>1364</v>
      </c>
      <c r="B183" s="134">
        <v>272</v>
      </c>
      <c r="C183" s="134">
        <v>210</v>
      </c>
      <c r="D183" s="134">
        <v>149</v>
      </c>
      <c r="E183" s="134">
        <v>123</v>
      </c>
      <c r="F183" s="134">
        <v>48</v>
      </c>
      <c r="G183" s="134">
        <v>167</v>
      </c>
      <c r="H183" s="134">
        <v>32</v>
      </c>
      <c r="I183" s="134">
        <v>25</v>
      </c>
      <c r="J183" s="134">
        <v>181</v>
      </c>
      <c r="K183" s="134">
        <v>91</v>
      </c>
      <c r="L183" s="134">
        <v>47</v>
      </c>
      <c r="M183" s="134">
        <v>272</v>
      </c>
      <c r="N183" s="134">
        <v>17</v>
      </c>
      <c r="O183" s="134">
        <v>101</v>
      </c>
      <c r="P183" s="134">
        <v>20</v>
      </c>
      <c r="Q183" s="134">
        <v>22</v>
      </c>
      <c r="R183" s="134">
        <v>44</v>
      </c>
      <c r="S183" s="134">
        <v>109</v>
      </c>
      <c r="T183" s="134">
        <v>16</v>
      </c>
      <c r="U183" s="134">
        <v>61</v>
      </c>
      <c r="V183" s="134">
        <v>201</v>
      </c>
      <c r="W183" s="134">
        <v>14</v>
      </c>
      <c r="X183" s="134">
        <v>1</v>
      </c>
      <c r="Y183" s="134">
        <v>1</v>
      </c>
      <c r="Z183" s="134">
        <v>41</v>
      </c>
      <c r="AA183" s="134">
        <v>6</v>
      </c>
      <c r="AB183" s="134">
        <v>21</v>
      </c>
      <c r="AC183" s="134">
        <v>25</v>
      </c>
      <c r="AD183" s="134">
        <v>18</v>
      </c>
      <c r="AE183" s="134">
        <v>12</v>
      </c>
      <c r="AF183" s="134">
        <v>9</v>
      </c>
      <c r="AG183" s="134">
        <v>65</v>
      </c>
      <c r="AH183" s="134">
        <v>1</v>
      </c>
      <c r="AI183" s="134">
        <v>19</v>
      </c>
      <c r="AJ183" s="134">
        <v>39</v>
      </c>
      <c r="AK183" s="134">
        <v>4</v>
      </c>
      <c r="AL183" s="134">
        <v>87</v>
      </c>
      <c r="AM183" s="134">
        <v>167</v>
      </c>
      <c r="AN183" s="134">
        <v>13</v>
      </c>
      <c r="AO183" s="134">
        <v>272</v>
      </c>
      <c r="AP183" s="134">
        <v>48</v>
      </c>
      <c r="AQ183" s="134">
        <v>0</v>
      </c>
      <c r="AR183" s="134">
        <v>0</v>
      </c>
      <c r="AS183" s="134">
        <v>13</v>
      </c>
      <c r="AT183" s="134">
        <v>211</v>
      </c>
      <c r="AU183" s="134">
        <v>0</v>
      </c>
    </row>
    <row r="184" spans="1:47">
      <c r="A184" s="133" t="s">
        <v>1324</v>
      </c>
      <c r="B184" s="134">
        <v>164</v>
      </c>
      <c r="C184" s="134">
        <v>140</v>
      </c>
      <c r="D184" s="134">
        <v>94</v>
      </c>
      <c r="E184" s="134">
        <v>70</v>
      </c>
      <c r="F184" s="134">
        <v>22</v>
      </c>
      <c r="G184" s="134">
        <v>107</v>
      </c>
      <c r="H184" s="134">
        <v>18</v>
      </c>
      <c r="I184" s="134">
        <v>17</v>
      </c>
      <c r="J184" s="134">
        <v>112</v>
      </c>
      <c r="K184" s="134">
        <v>52</v>
      </c>
      <c r="L184" s="134">
        <v>26</v>
      </c>
      <c r="M184" s="134">
        <v>164</v>
      </c>
      <c r="N184" s="134">
        <v>17</v>
      </c>
      <c r="O184" s="134">
        <v>59</v>
      </c>
      <c r="P184" s="134">
        <v>11</v>
      </c>
      <c r="Q184" s="134">
        <v>13</v>
      </c>
      <c r="R184" s="134">
        <v>13</v>
      </c>
      <c r="S184" s="134">
        <v>83</v>
      </c>
      <c r="T184" s="134">
        <v>19</v>
      </c>
      <c r="U184" s="134">
        <v>25</v>
      </c>
      <c r="V184" s="134">
        <v>129</v>
      </c>
      <c r="W184" s="134">
        <v>14</v>
      </c>
      <c r="X184" s="134">
        <v>1</v>
      </c>
      <c r="Y184" s="134">
        <v>0</v>
      </c>
      <c r="Z184" s="134">
        <v>23</v>
      </c>
      <c r="AA184" s="134">
        <v>2</v>
      </c>
      <c r="AB184" s="134">
        <v>10</v>
      </c>
      <c r="AC184" s="134">
        <v>10</v>
      </c>
      <c r="AD184" s="134">
        <v>25</v>
      </c>
      <c r="AE184" s="134">
        <v>4</v>
      </c>
      <c r="AF184" s="134">
        <v>4</v>
      </c>
      <c r="AG184" s="134">
        <v>38</v>
      </c>
      <c r="AH184" s="134">
        <v>4</v>
      </c>
      <c r="AI184" s="134">
        <v>11</v>
      </c>
      <c r="AJ184" s="134">
        <v>18</v>
      </c>
      <c r="AK184" s="134">
        <v>3</v>
      </c>
      <c r="AL184" s="134">
        <v>116</v>
      </c>
      <c r="AM184" s="134">
        <v>23</v>
      </c>
      <c r="AN184" s="134">
        <v>11</v>
      </c>
      <c r="AO184" s="134">
        <v>164</v>
      </c>
      <c r="AP184" s="134">
        <v>25</v>
      </c>
      <c r="AQ184" s="134">
        <v>0</v>
      </c>
      <c r="AR184" s="134">
        <v>0</v>
      </c>
      <c r="AS184" s="134">
        <v>6</v>
      </c>
      <c r="AT184" s="134">
        <v>133</v>
      </c>
      <c r="AU184" s="134">
        <v>0</v>
      </c>
    </row>
    <row r="185" spans="1:47">
      <c r="A185" s="133" t="s">
        <v>1386</v>
      </c>
      <c r="B185" s="134">
        <v>6</v>
      </c>
      <c r="C185" s="134">
        <v>6</v>
      </c>
      <c r="D185" s="134">
        <v>3</v>
      </c>
      <c r="E185" s="134">
        <v>3</v>
      </c>
      <c r="F185" s="134">
        <v>2</v>
      </c>
      <c r="G185" s="134">
        <v>3</v>
      </c>
      <c r="H185" s="134">
        <v>0</v>
      </c>
      <c r="I185" s="134">
        <v>1</v>
      </c>
      <c r="J185" s="134">
        <v>2</v>
      </c>
      <c r="K185" s="134">
        <v>4</v>
      </c>
      <c r="L185" s="134">
        <v>3</v>
      </c>
      <c r="M185" s="134">
        <v>6</v>
      </c>
      <c r="N185" s="134">
        <v>1</v>
      </c>
      <c r="O185" s="134">
        <v>0</v>
      </c>
      <c r="P185" s="134">
        <v>1</v>
      </c>
      <c r="Q185" s="134">
        <v>1</v>
      </c>
      <c r="R185" s="134">
        <v>0</v>
      </c>
      <c r="S185" s="134">
        <v>3</v>
      </c>
      <c r="T185" s="134">
        <v>1</v>
      </c>
      <c r="U185" s="134">
        <v>0</v>
      </c>
      <c r="V185" s="134">
        <v>4</v>
      </c>
      <c r="W185" s="134">
        <v>0</v>
      </c>
      <c r="X185" s="134">
        <v>0</v>
      </c>
      <c r="Y185" s="134">
        <v>0</v>
      </c>
      <c r="Z185" s="134">
        <v>1</v>
      </c>
      <c r="AA185" s="134">
        <v>0</v>
      </c>
      <c r="AB185" s="134">
        <v>0</v>
      </c>
      <c r="AC185" s="134">
        <v>0</v>
      </c>
      <c r="AD185" s="134">
        <v>0</v>
      </c>
      <c r="AE185" s="134">
        <v>1</v>
      </c>
      <c r="AF185" s="134">
        <v>0</v>
      </c>
      <c r="AG185" s="134">
        <v>2</v>
      </c>
      <c r="AH185" s="134">
        <v>0</v>
      </c>
      <c r="AI185" s="134">
        <v>1</v>
      </c>
      <c r="AJ185" s="134">
        <v>1</v>
      </c>
      <c r="AK185" s="134">
        <v>0</v>
      </c>
      <c r="AL185" s="134">
        <v>2</v>
      </c>
      <c r="AM185" s="134">
        <v>3</v>
      </c>
      <c r="AN185" s="134">
        <v>1</v>
      </c>
      <c r="AO185" s="134">
        <v>6</v>
      </c>
      <c r="AP185" s="134">
        <v>0</v>
      </c>
      <c r="AQ185" s="134">
        <v>0</v>
      </c>
      <c r="AR185" s="134">
        <v>0</v>
      </c>
      <c r="AS185" s="134">
        <v>0</v>
      </c>
      <c r="AT185" s="134">
        <v>6</v>
      </c>
      <c r="AU185" s="134">
        <v>0</v>
      </c>
    </row>
    <row r="186" spans="1:47">
      <c r="A186" s="133" t="s">
        <v>1389</v>
      </c>
      <c r="B186" s="134">
        <v>29</v>
      </c>
      <c r="C186" s="134">
        <v>20</v>
      </c>
      <c r="D186" s="134">
        <v>18</v>
      </c>
      <c r="E186" s="134">
        <v>11</v>
      </c>
      <c r="F186" s="134">
        <v>7</v>
      </c>
      <c r="G186" s="134">
        <v>17</v>
      </c>
      <c r="H186" s="134">
        <v>3</v>
      </c>
      <c r="I186" s="134">
        <v>2</v>
      </c>
      <c r="J186" s="134">
        <v>16</v>
      </c>
      <c r="K186" s="134">
        <v>13</v>
      </c>
      <c r="L186" s="134">
        <v>7</v>
      </c>
      <c r="M186" s="134">
        <v>29</v>
      </c>
      <c r="N186" s="134">
        <v>6</v>
      </c>
      <c r="O186" s="134">
        <v>0</v>
      </c>
      <c r="P186" s="134">
        <v>4</v>
      </c>
      <c r="Q186" s="134">
        <v>4</v>
      </c>
      <c r="R186" s="134">
        <v>5</v>
      </c>
      <c r="S186" s="134">
        <v>14</v>
      </c>
      <c r="T186" s="134">
        <v>1</v>
      </c>
      <c r="U186" s="134">
        <v>1</v>
      </c>
      <c r="V186" s="134">
        <v>17</v>
      </c>
      <c r="W186" s="134">
        <v>0</v>
      </c>
      <c r="X186" s="134">
        <v>0</v>
      </c>
      <c r="Y186" s="134">
        <v>0</v>
      </c>
      <c r="Z186" s="134">
        <v>3</v>
      </c>
      <c r="AA186" s="134">
        <v>3</v>
      </c>
      <c r="AB186" s="134">
        <v>2</v>
      </c>
      <c r="AC186" s="134">
        <v>1</v>
      </c>
      <c r="AD186" s="134">
        <v>1</v>
      </c>
      <c r="AE186" s="134">
        <v>5</v>
      </c>
      <c r="AF186" s="134">
        <v>1</v>
      </c>
      <c r="AG186" s="134">
        <v>5</v>
      </c>
      <c r="AH186" s="134">
        <v>0</v>
      </c>
      <c r="AI186" s="134">
        <v>5</v>
      </c>
      <c r="AJ186" s="134">
        <v>3</v>
      </c>
      <c r="AK186" s="134">
        <v>2</v>
      </c>
      <c r="AL186" s="134">
        <v>16</v>
      </c>
      <c r="AM186" s="134">
        <v>3</v>
      </c>
      <c r="AN186" s="134">
        <v>6</v>
      </c>
      <c r="AO186" s="134">
        <v>29</v>
      </c>
      <c r="AP186" s="134">
        <v>3</v>
      </c>
      <c r="AQ186" s="134">
        <v>0</v>
      </c>
      <c r="AR186" s="134">
        <v>0</v>
      </c>
      <c r="AS186" s="134">
        <v>0</v>
      </c>
      <c r="AT186" s="134">
        <v>26</v>
      </c>
      <c r="AU186" s="134">
        <v>0</v>
      </c>
    </row>
    <row r="187" spans="1:47">
      <c r="A187" s="133" t="s">
        <v>1395</v>
      </c>
      <c r="B187" s="134">
        <v>20</v>
      </c>
      <c r="C187" s="134">
        <v>19</v>
      </c>
      <c r="D187" s="134">
        <v>10</v>
      </c>
      <c r="E187" s="134">
        <v>10</v>
      </c>
      <c r="F187" s="134">
        <v>7</v>
      </c>
      <c r="G187" s="134">
        <v>10</v>
      </c>
      <c r="H187" s="134">
        <v>2</v>
      </c>
      <c r="I187" s="134">
        <v>1</v>
      </c>
      <c r="J187" s="134">
        <v>12</v>
      </c>
      <c r="K187" s="134">
        <v>8</v>
      </c>
      <c r="L187" s="134">
        <v>2</v>
      </c>
      <c r="M187" s="134">
        <v>20</v>
      </c>
      <c r="N187" s="134">
        <v>1</v>
      </c>
      <c r="O187" s="134">
        <v>0</v>
      </c>
      <c r="P187" s="134">
        <v>2</v>
      </c>
      <c r="Q187" s="134">
        <v>1</v>
      </c>
      <c r="R187" s="134">
        <v>8</v>
      </c>
      <c r="S187" s="134">
        <v>7</v>
      </c>
      <c r="T187" s="134">
        <v>0</v>
      </c>
      <c r="U187" s="134">
        <v>1</v>
      </c>
      <c r="V187" s="134">
        <v>8</v>
      </c>
      <c r="W187" s="134">
        <v>3</v>
      </c>
      <c r="X187" s="134">
        <v>0</v>
      </c>
      <c r="Y187" s="134">
        <v>0</v>
      </c>
      <c r="Z187" s="134">
        <v>3</v>
      </c>
      <c r="AA187" s="134">
        <v>1</v>
      </c>
      <c r="AB187" s="134">
        <v>1</v>
      </c>
      <c r="AC187" s="134">
        <v>0</v>
      </c>
      <c r="AD187" s="134">
        <v>1</v>
      </c>
      <c r="AE187" s="134">
        <v>1</v>
      </c>
      <c r="AF187" s="134">
        <v>1</v>
      </c>
      <c r="AG187" s="134">
        <v>3</v>
      </c>
      <c r="AH187" s="134">
        <v>0</v>
      </c>
      <c r="AI187" s="134">
        <v>2</v>
      </c>
      <c r="AJ187" s="134">
        <v>3</v>
      </c>
      <c r="AK187" s="134">
        <v>2</v>
      </c>
      <c r="AL187" s="134">
        <v>4</v>
      </c>
      <c r="AM187" s="134">
        <v>9</v>
      </c>
      <c r="AN187" s="134">
        <v>5</v>
      </c>
      <c r="AO187" s="134">
        <v>20</v>
      </c>
      <c r="AP187" s="134">
        <v>2</v>
      </c>
      <c r="AQ187" s="134">
        <v>0</v>
      </c>
      <c r="AR187" s="134">
        <v>0</v>
      </c>
      <c r="AS187" s="134">
        <v>0</v>
      </c>
      <c r="AT187" s="134">
        <v>18</v>
      </c>
      <c r="AU187" s="134">
        <v>0</v>
      </c>
    </row>
    <row r="188" spans="1:47">
      <c r="A188" s="133" t="s">
        <v>1396</v>
      </c>
      <c r="B188" s="134">
        <v>31</v>
      </c>
      <c r="C188" s="134">
        <v>21</v>
      </c>
      <c r="D188" s="134">
        <v>18</v>
      </c>
      <c r="E188" s="134">
        <v>13</v>
      </c>
      <c r="F188" s="134">
        <v>9</v>
      </c>
      <c r="G188" s="134">
        <v>9</v>
      </c>
      <c r="H188" s="134">
        <v>8</v>
      </c>
      <c r="I188" s="134">
        <v>5</v>
      </c>
      <c r="J188" s="134">
        <v>19</v>
      </c>
      <c r="K188" s="134">
        <v>12</v>
      </c>
      <c r="L188" s="134">
        <v>4</v>
      </c>
      <c r="M188" s="134">
        <v>31</v>
      </c>
      <c r="N188" s="134">
        <v>3</v>
      </c>
      <c r="O188" s="134">
        <v>0</v>
      </c>
      <c r="P188" s="134">
        <v>2</v>
      </c>
      <c r="Q188" s="134">
        <v>3</v>
      </c>
      <c r="R188" s="134">
        <v>7</v>
      </c>
      <c r="S188" s="134">
        <v>12</v>
      </c>
      <c r="T188" s="134">
        <v>0</v>
      </c>
      <c r="U188" s="134">
        <v>7</v>
      </c>
      <c r="V188" s="134">
        <v>20</v>
      </c>
      <c r="W188" s="134">
        <v>5</v>
      </c>
      <c r="X188" s="134">
        <v>1</v>
      </c>
      <c r="Y188" s="134">
        <v>0</v>
      </c>
      <c r="Z188" s="134">
        <v>3</v>
      </c>
      <c r="AA188" s="134">
        <v>1</v>
      </c>
      <c r="AB188" s="134">
        <v>0</v>
      </c>
      <c r="AC188" s="134">
        <v>1</v>
      </c>
      <c r="AD188" s="134">
        <v>6</v>
      </c>
      <c r="AE188" s="134">
        <v>4</v>
      </c>
      <c r="AF188" s="134">
        <v>1</v>
      </c>
      <c r="AG188" s="134">
        <v>7</v>
      </c>
      <c r="AH188" s="134">
        <v>0</v>
      </c>
      <c r="AI188" s="134">
        <v>2</v>
      </c>
      <c r="AJ188" s="134">
        <v>0</v>
      </c>
      <c r="AK188" s="134">
        <v>1</v>
      </c>
      <c r="AL188" s="134">
        <v>13</v>
      </c>
      <c r="AM188" s="134">
        <v>9</v>
      </c>
      <c r="AN188" s="134">
        <v>6</v>
      </c>
      <c r="AO188" s="134">
        <v>31</v>
      </c>
      <c r="AP188" s="134">
        <v>4</v>
      </c>
      <c r="AQ188" s="134">
        <v>0</v>
      </c>
      <c r="AR188" s="134">
        <v>0</v>
      </c>
      <c r="AS188" s="134">
        <v>4</v>
      </c>
      <c r="AT188" s="134">
        <v>23</v>
      </c>
      <c r="AU188" s="134">
        <v>0</v>
      </c>
    </row>
    <row r="189" spans="1:47">
      <c r="A189" s="133" t="s">
        <v>1390</v>
      </c>
      <c r="B189" s="134">
        <v>84</v>
      </c>
      <c r="C189" s="134">
        <v>67</v>
      </c>
      <c r="D189" s="134">
        <v>40</v>
      </c>
      <c r="E189" s="134">
        <v>44</v>
      </c>
      <c r="F189" s="134">
        <v>14</v>
      </c>
      <c r="G189" s="134">
        <v>45</v>
      </c>
      <c r="H189" s="134">
        <v>10</v>
      </c>
      <c r="I189" s="134">
        <v>15</v>
      </c>
      <c r="J189" s="134">
        <v>54</v>
      </c>
      <c r="K189" s="134">
        <v>30</v>
      </c>
      <c r="L189" s="134">
        <v>14</v>
      </c>
      <c r="M189" s="134">
        <v>84</v>
      </c>
      <c r="N189" s="134">
        <v>10</v>
      </c>
      <c r="O189" s="134">
        <v>0</v>
      </c>
      <c r="P189" s="134">
        <v>10</v>
      </c>
      <c r="Q189" s="134">
        <v>11</v>
      </c>
      <c r="R189" s="134">
        <v>18</v>
      </c>
      <c r="S189" s="134">
        <v>28</v>
      </c>
      <c r="T189" s="134">
        <v>6</v>
      </c>
      <c r="U189" s="134">
        <v>11</v>
      </c>
      <c r="V189" s="134">
        <v>49</v>
      </c>
      <c r="W189" s="134">
        <v>12</v>
      </c>
      <c r="X189" s="134">
        <v>0</v>
      </c>
      <c r="Y189" s="134">
        <v>0</v>
      </c>
      <c r="Z189" s="134">
        <v>16</v>
      </c>
      <c r="AA189" s="134">
        <v>0</v>
      </c>
      <c r="AB189" s="134">
        <v>3</v>
      </c>
      <c r="AC189" s="134">
        <v>7</v>
      </c>
      <c r="AD189" s="134">
        <v>9</v>
      </c>
      <c r="AE189" s="134">
        <v>0</v>
      </c>
      <c r="AF189" s="134">
        <v>0</v>
      </c>
      <c r="AG189" s="134">
        <v>23</v>
      </c>
      <c r="AH189" s="134">
        <v>3</v>
      </c>
      <c r="AI189" s="134">
        <v>7</v>
      </c>
      <c r="AJ189" s="134">
        <v>4</v>
      </c>
      <c r="AK189" s="134">
        <v>8</v>
      </c>
      <c r="AL189" s="134">
        <v>37</v>
      </c>
      <c r="AM189" s="134">
        <v>23</v>
      </c>
      <c r="AN189" s="134">
        <v>10</v>
      </c>
      <c r="AO189" s="134">
        <v>84</v>
      </c>
      <c r="AP189" s="134">
        <v>12</v>
      </c>
      <c r="AQ189" s="134">
        <v>0</v>
      </c>
      <c r="AR189" s="134">
        <v>0</v>
      </c>
      <c r="AS189" s="134">
        <v>8</v>
      </c>
      <c r="AT189" s="134">
        <v>64</v>
      </c>
      <c r="AU189" s="134">
        <v>0</v>
      </c>
    </row>
    <row r="190" spans="1:47">
      <c r="A190" s="133" t="s">
        <v>1380</v>
      </c>
      <c r="B190" s="134">
        <v>97</v>
      </c>
      <c r="C190" s="134">
        <v>82</v>
      </c>
      <c r="D190" s="134">
        <v>54</v>
      </c>
      <c r="E190" s="134">
        <v>43</v>
      </c>
      <c r="F190" s="134">
        <v>18</v>
      </c>
      <c r="G190" s="134">
        <v>56</v>
      </c>
      <c r="H190" s="134">
        <v>14</v>
      </c>
      <c r="I190" s="134">
        <v>9</v>
      </c>
      <c r="J190" s="134">
        <v>62</v>
      </c>
      <c r="K190" s="134">
        <v>35</v>
      </c>
      <c r="L190" s="134">
        <v>21</v>
      </c>
      <c r="M190" s="134">
        <v>97</v>
      </c>
      <c r="N190" s="134">
        <v>6</v>
      </c>
      <c r="O190" s="134">
        <v>0</v>
      </c>
      <c r="P190" s="134">
        <v>10</v>
      </c>
      <c r="Q190" s="134">
        <v>10</v>
      </c>
      <c r="R190" s="134">
        <v>10</v>
      </c>
      <c r="S190" s="134">
        <v>45</v>
      </c>
      <c r="T190" s="134">
        <v>6</v>
      </c>
      <c r="U190" s="134">
        <v>16</v>
      </c>
      <c r="V190" s="134">
        <v>71</v>
      </c>
      <c r="W190" s="134">
        <v>11</v>
      </c>
      <c r="X190" s="134">
        <v>1</v>
      </c>
      <c r="Y190" s="134">
        <v>0</v>
      </c>
      <c r="Z190" s="134">
        <v>11</v>
      </c>
      <c r="AA190" s="134">
        <v>3</v>
      </c>
      <c r="AB190" s="134">
        <v>2</v>
      </c>
      <c r="AC190" s="134">
        <v>6</v>
      </c>
      <c r="AD190" s="134">
        <v>10</v>
      </c>
      <c r="AE190" s="134">
        <v>6</v>
      </c>
      <c r="AF190" s="134">
        <v>3</v>
      </c>
      <c r="AG190" s="134">
        <v>19</v>
      </c>
      <c r="AH190" s="134">
        <v>3</v>
      </c>
      <c r="AI190" s="134">
        <v>5</v>
      </c>
      <c r="AJ190" s="134">
        <v>16</v>
      </c>
      <c r="AK190" s="134">
        <v>5</v>
      </c>
      <c r="AL190" s="134">
        <v>55</v>
      </c>
      <c r="AM190" s="134">
        <v>22</v>
      </c>
      <c r="AN190" s="134">
        <v>11</v>
      </c>
      <c r="AO190" s="134">
        <v>97</v>
      </c>
      <c r="AP190" s="134">
        <v>11</v>
      </c>
      <c r="AQ190" s="134">
        <v>0</v>
      </c>
      <c r="AR190" s="134">
        <v>0</v>
      </c>
      <c r="AS190" s="134">
        <v>1</v>
      </c>
      <c r="AT190" s="134">
        <v>85</v>
      </c>
      <c r="AU190" s="134">
        <v>0</v>
      </c>
    </row>
    <row r="191" spans="1:47">
      <c r="A191" s="133" t="s">
        <v>1399</v>
      </c>
      <c r="B191" s="134">
        <v>69</v>
      </c>
      <c r="C191" s="134">
        <v>51</v>
      </c>
      <c r="D191" s="134">
        <v>35</v>
      </c>
      <c r="E191" s="134">
        <v>34</v>
      </c>
      <c r="F191" s="134">
        <v>12</v>
      </c>
      <c r="G191" s="134">
        <v>40</v>
      </c>
      <c r="H191" s="134">
        <v>5</v>
      </c>
      <c r="I191" s="134">
        <v>12</v>
      </c>
      <c r="J191" s="134">
        <v>51</v>
      </c>
      <c r="K191" s="134">
        <v>18</v>
      </c>
      <c r="L191" s="134">
        <v>8</v>
      </c>
      <c r="M191" s="134">
        <v>69</v>
      </c>
      <c r="N191" s="134">
        <v>7</v>
      </c>
      <c r="O191" s="134">
        <v>0</v>
      </c>
      <c r="P191" s="134">
        <v>7</v>
      </c>
      <c r="Q191" s="134">
        <v>7</v>
      </c>
      <c r="R191" s="134">
        <v>9</v>
      </c>
      <c r="S191" s="134">
        <v>26</v>
      </c>
      <c r="T191" s="134">
        <v>10</v>
      </c>
      <c r="U191" s="134">
        <v>10</v>
      </c>
      <c r="V191" s="134">
        <v>48</v>
      </c>
      <c r="W191" s="134">
        <v>10</v>
      </c>
      <c r="X191" s="134">
        <v>1</v>
      </c>
      <c r="Y191" s="134">
        <v>0</v>
      </c>
      <c r="Z191" s="134">
        <v>10</v>
      </c>
      <c r="AA191" s="134">
        <v>1</v>
      </c>
      <c r="AB191" s="134">
        <v>2</v>
      </c>
      <c r="AC191" s="134">
        <v>2</v>
      </c>
      <c r="AD191" s="134">
        <v>11</v>
      </c>
      <c r="AE191" s="134">
        <v>3</v>
      </c>
      <c r="AF191" s="134">
        <v>1</v>
      </c>
      <c r="AG191" s="134">
        <v>13</v>
      </c>
      <c r="AH191" s="134">
        <v>1</v>
      </c>
      <c r="AI191" s="134">
        <v>6</v>
      </c>
      <c r="AJ191" s="134">
        <v>7</v>
      </c>
      <c r="AK191" s="134">
        <v>1</v>
      </c>
      <c r="AL191" s="134">
        <v>48</v>
      </c>
      <c r="AM191" s="134">
        <v>13</v>
      </c>
      <c r="AN191" s="134">
        <v>4</v>
      </c>
      <c r="AO191" s="134">
        <v>69</v>
      </c>
      <c r="AP191" s="134">
        <v>13</v>
      </c>
      <c r="AQ191" s="134">
        <v>0</v>
      </c>
      <c r="AR191" s="134">
        <v>0</v>
      </c>
      <c r="AS191" s="134">
        <v>4</v>
      </c>
      <c r="AT191" s="134">
        <v>52</v>
      </c>
      <c r="AU191" s="134">
        <v>0</v>
      </c>
    </row>
    <row r="192" spans="1:47">
      <c r="A192" s="133" t="s">
        <v>1398</v>
      </c>
      <c r="B192" s="134">
        <v>74</v>
      </c>
      <c r="C192" s="134">
        <v>57</v>
      </c>
      <c r="D192" s="134">
        <v>33</v>
      </c>
      <c r="E192" s="134">
        <v>41</v>
      </c>
      <c r="F192" s="134">
        <v>19</v>
      </c>
      <c r="G192" s="134">
        <v>40</v>
      </c>
      <c r="H192" s="134">
        <v>8</v>
      </c>
      <c r="I192" s="134">
        <v>7</v>
      </c>
      <c r="J192" s="134">
        <v>53</v>
      </c>
      <c r="K192" s="134">
        <v>21</v>
      </c>
      <c r="L192" s="134">
        <v>8</v>
      </c>
      <c r="M192" s="134">
        <v>74</v>
      </c>
      <c r="N192" s="134">
        <v>6</v>
      </c>
      <c r="O192" s="134">
        <v>0</v>
      </c>
      <c r="P192" s="134">
        <v>7</v>
      </c>
      <c r="Q192" s="134">
        <v>8</v>
      </c>
      <c r="R192" s="134">
        <v>10</v>
      </c>
      <c r="S192" s="134">
        <v>32</v>
      </c>
      <c r="T192" s="134">
        <v>8</v>
      </c>
      <c r="U192" s="134">
        <v>9</v>
      </c>
      <c r="V192" s="134">
        <v>54</v>
      </c>
      <c r="W192" s="134">
        <v>4</v>
      </c>
      <c r="X192" s="134">
        <v>0</v>
      </c>
      <c r="Y192" s="134">
        <v>0</v>
      </c>
      <c r="Z192" s="134">
        <v>8</v>
      </c>
      <c r="AA192" s="134">
        <v>3</v>
      </c>
      <c r="AB192" s="134">
        <v>4</v>
      </c>
      <c r="AC192" s="134">
        <v>6</v>
      </c>
      <c r="AD192" s="134">
        <v>18</v>
      </c>
      <c r="AE192" s="134">
        <v>1</v>
      </c>
      <c r="AF192" s="134">
        <v>1</v>
      </c>
      <c r="AG192" s="134">
        <v>14</v>
      </c>
      <c r="AH192" s="134">
        <v>4</v>
      </c>
      <c r="AI192" s="134">
        <v>5</v>
      </c>
      <c r="AJ192" s="134">
        <v>6</v>
      </c>
      <c r="AK192" s="134">
        <v>5</v>
      </c>
      <c r="AL192" s="134">
        <v>48</v>
      </c>
      <c r="AM192" s="134">
        <v>17</v>
      </c>
      <c r="AN192" s="134">
        <v>2</v>
      </c>
      <c r="AO192" s="134">
        <v>74</v>
      </c>
      <c r="AP192" s="134">
        <v>12</v>
      </c>
      <c r="AQ192" s="134">
        <v>0</v>
      </c>
      <c r="AR192" s="134">
        <v>0</v>
      </c>
      <c r="AS192" s="134">
        <v>4</v>
      </c>
      <c r="AT192" s="134">
        <v>58</v>
      </c>
      <c r="AU192" s="134">
        <v>0</v>
      </c>
    </row>
    <row r="193" spans="1:47">
      <c r="A193" s="133" t="s">
        <v>1387</v>
      </c>
      <c r="B193" s="134">
        <v>51</v>
      </c>
      <c r="C193" s="134">
        <v>43</v>
      </c>
      <c r="D193" s="134">
        <v>36</v>
      </c>
      <c r="E193" s="134">
        <v>15</v>
      </c>
      <c r="F193" s="134">
        <v>10</v>
      </c>
      <c r="G193" s="134">
        <v>35</v>
      </c>
      <c r="H193" s="134">
        <v>3</v>
      </c>
      <c r="I193" s="134">
        <v>3</v>
      </c>
      <c r="J193" s="134">
        <v>32</v>
      </c>
      <c r="K193" s="134">
        <v>19</v>
      </c>
      <c r="L193" s="134">
        <v>12</v>
      </c>
      <c r="M193" s="134">
        <v>51</v>
      </c>
      <c r="N193" s="134">
        <v>3</v>
      </c>
      <c r="O193" s="134">
        <v>0</v>
      </c>
      <c r="P193" s="134">
        <v>4</v>
      </c>
      <c r="Q193" s="134">
        <v>6</v>
      </c>
      <c r="R193" s="134">
        <v>13</v>
      </c>
      <c r="S193" s="134">
        <v>21</v>
      </c>
      <c r="T193" s="134">
        <v>1</v>
      </c>
      <c r="U193" s="134">
        <v>6</v>
      </c>
      <c r="V193" s="134">
        <v>36</v>
      </c>
      <c r="W193" s="134">
        <v>5</v>
      </c>
      <c r="X193" s="134">
        <v>0</v>
      </c>
      <c r="Y193" s="134">
        <v>2</v>
      </c>
      <c r="Z193" s="134">
        <v>5</v>
      </c>
      <c r="AA193" s="134">
        <v>1</v>
      </c>
      <c r="AB193" s="134">
        <v>5</v>
      </c>
      <c r="AC193" s="134">
        <v>0</v>
      </c>
      <c r="AD193" s="134">
        <v>5</v>
      </c>
      <c r="AE193" s="134">
        <v>4</v>
      </c>
      <c r="AF193" s="134">
        <v>1</v>
      </c>
      <c r="AG193" s="134">
        <v>12</v>
      </c>
      <c r="AH193" s="134">
        <v>0</v>
      </c>
      <c r="AI193" s="134">
        <v>2</v>
      </c>
      <c r="AJ193" s="134">
        <v>9</v>
      </c>
      <c r="AK193" s="134">
        <v>7</v>
      </c>
      <c r="AL193" s="134">
        <v>31</v>
      </c>
      <c r="AM193" s="134">
        <v>3</v>
      </c>
      <c r="AN193" s="134">
        <v>10</v>
      </c>
      <c r="AO193" s="134">
        <v>51</v>
      </c>
      <c r="AP193" s="134">
        <v>8</v>
      </c>
      <c r="AQ193" s="134">
        <v>0</v>
      </c>
      <c r="AR193" s="134">
        <v>0</v>
      </c>
      <c r="AS193" s="134">
        <v>3</v>
      </c>
      <c r="AT193" s="134">
        <v>40</v>
      </c>
      <c r="AU193" s="134">
        <v>0</v>
      </c>
    </row>
    <row r="194" spans="1:47">
      <c r="A194" s="133" t="s">
        <v>1379</v>
      </c>
      <c r="B194" s="134">
        <v>132</v>
      </c>
      <c r="C194" s="134">
        <v>107</v>
      </c>
      <c r="D194" s="134">
        <v>69</v>
      </c>
      <c r="E194" s="134">
        <v>63</v>
      </c>
      <c r="F194" s="134">
        <v>23</v>
      </c>
      <c r="G194" s="134">
        <v>75</v>
      </c>
      <c r="H194" s="134">
        <v>21</v>
      </c>
      <c r="I194" s="134">
        <v>13</v>
      </c>
      <c r="J194" s="134">
        <v>71</v>
      </c>
      <c r="K194" s="134">
        <v>61</v>
      </c>
      <c r="L194" s="134">
        <v>33</v>
      </c>
      <c r="M194" s="134">
        <v>132</v>
      </c>
      <c r="N194" s="134">
        <v>19</v>
      </c>
      <c r="O194" s="134">
        <v>0</v>
      </c>
      <c r="P194" s="134">
        <v>11</v>
      </c>
      <c r="Q194" s="134">
        <v>4</v>
      </c>
      <c r="R194" s="134">
        <v>19</v>
      </c>
      <c r="S194" s="134">
        <v>61</v>
      </c>
      <c r="T194" s="134">
        <v>14</v>
      </c>
      <c r="U194" s="134">
        <v>23</v>
      </c>
      <c r="V194" s="134">
        <v>108</v>
      </c>
      <c r="W194" s="134">
        <v>18</v>
      </c>
      <c r="X194" s="134">
        <v>0</v>
      </c>
      <c r="Y194" s="134">
        <v>0</v>
      </c>
      <c r="Z194" s="134">
        <v>19</v>
      </c>
      <c r="AA194" s="134">
        <v>2</v>
      </c>
      <c r="AB194" s="134">
        <v>6</v>
      </c>
      <c r="AC194" s="134">
        <v>13</v>
      </c>
      <c r="AD194" s="134">
        <v>21</v>
      </c>
      <c r="AE194" s="134">
        <v>6</v>
      </c>
      <c r="AF194" s="134">
        <v>2</v>
      </c>
      <c r="AG194" s="134">
        <v>28</v>
      </c>
      <c r="AH194" s="134">
        <v>3</v>
      </c>
      <c r="AI194" s="134">
        <v>3</v>
      </c>
      <c r="AJ194" s="134">
        <v>11</v>
      </c>
      <c r="AK194" s="134">
        <v>8</v>
      </c>
      <c r="AL194" s="134">
        <v>64</v>
      </c>
      <c r="AM194" s="134">
        <v>40</v>
      </c>
      <c r="AN194" s="134">
        <v>9</v>
      </c>
      <c r="AO194" s="134">
        <v>132</v>
      </c>
      <c r="AP194" s="134">
        <v>23</v>
      </c>
      <c r="AQ194" s="134">
        <v>0</v>
      </c>
      <c r="AR194" s="134">
        <v>0</v>
      </c>
      <c r="AS194" s="134">
        <v>7</v>
      </c>
      <c r="AT194" s="134">
        <v>102</v>
      </c>
      <c r="AU194" s="134">
        <v>0</v>
      </c>
    </row>
    <row r="195" spans="1:47">
      <c r="A195" s="133" t="s">
        <v>1313</v>
      </c>
      <c r="B195" s="134">
        <v>122</v>
      </c>
      <c r="C195" s="134">
        <v>100</v>
      </c>
      <c r="D195" s="134">
        <v>57</v>
      </c>
      <c r="E195" s="134">
        <v>65</v>
      </c>
      <c r="F195" s="134">
        <v>20</v>
      </c>
      <c r="G195" s="134">
        <v>71</v>
      </c>
      <c r="H195" s="134">
        <v>12</v>
      </c>
      <c r="I195" s="134">
        <v>19</v>
      </c>
      <c r="J195" s="134">
        <v>69</v>
      </c>
      <c r="K195" s="134">
        <v>53</v>
      </c>
      <c r="L195" s="134">
        <v>27</v>
      </c>
      <c r="M195" s="134">
        <v>122</v>
      </c>
      <c r="N195" s="134">
        <v>16</v>
      </c>
      <c r="O195" s="134">
        <v>0</v>
      </c>
      <c r="P195" s="134">
        <v>9</v>
      </c>
      <c r="Q195" s="134">
        <v>4</v>
      </c>
      <c r="R195" s="134">
        <v>25</v>
      </c>
      <c r="S195" s="134">
        <v>52</v>
      </c>
      <c r="T195" s="134">
        <v>13</v>
      </c>
      <c r="U195" s="134">
        <v>19</v>
      </c>
      <c r="V195" s="134">
        <v>92</v>
      </c>
      <c r="W195" s="134">
        <v>7</v>
      </c>
      <c r="X195" s="134">
        <v>3</v>
      </c>
      <c r="Y195" s="134">
        <v>0</v>
      </c>
      <c r="Z195" s="134">
        <v>20</v>
      </c>
      <c r="AA195" s="134">
        <v>1</v>
      </c>
      <c r="AB195" s="134">
        <v>8</v>
      </c>
      <c r="AC195" s="134">
        <v>15</v>
      </c>
      <c r="AD195" s="134">
        <v>16</v>
      </c>
      <c r="AE195" s="134">
        <v>4</v>
      </c>
      <c r="AF195" s="134">
        <v>3</v>
      </c>
      <c r="AG195" s="134">
        <v>22</v>
      </c>
      <c r="AH195" s="134">
        <v>0</v>
      </c>
      <c r="AI195" s="134">
        <v>10</v>
      </c>
      <c r="AJ195" s="134">
        <v>11</v>
      </c>
      <c r="AK195" s="134">
        <v>8</v>
      </c>
      <c r="AL195" s="134">
        <v>46</v>
      </c>
      <c r="AM195" s="134">
        <v>44</v>
      </c>
      <c r="AN195" s="134">
        <v>14</v>
      </c>
      <c r="AO195" s="134">
        <v>122</v>
      </c>
      <c r="AP195" s="134">
        <v>15</v>
      </c>
      <c r="AQ195" s="134">
        <v>0</v>
      </c>
      <c r="AR195" s="134">
        <v>0</v>
      </c>
      <c r="AS195" s="134">
        <v>7</v>
      </c>
      <c r="AT195" s="134">
        <v>100</v>
      </c>
      <c r="AU195" s="134">
        <v>0</v>
      </c>
    </row>
    <row r="196" spans="1:47">
      <c r="A196" s="133" t="s">
        <v>1382</v>
      </c>
      <c r="B196" s="134">
        <v>33</v>
      </c>
      <c r="C196" s="134">
        <v>23</v>
      </c>
      <c r="D196" s="134">
        <v>13</v>
      </c>
      <c r="E196" s="134">
        <v>20</v>
      </c>
      <c r="F196" s="134">
        <v>7</v>
      </c>
      <c r="G196" s="134">
        <v>20</v>
      </c>
      <c r="H196" s="134">
        <v>3</v>
      </c>
      <c r="I196" s="134">
        <v>3</v>
      </c>
      <c r="J196" s="134">
        <v>23</v>
      </c>
      <c r="K196" s="134">
        <v>10</v>
      </c>
      <c r="L196" s="134">
        <v>4</v>
      </c>
      <c r="M196" s="134">
        <v>33</v>
      </c>
      <c r="N196" s="134">
        <v>3</v>
      </c>
      <c r="O196" s="134">
        <v>0</v>
      </c>
      <c r="P196" s="134">
        <v>5</v>
      </c>
      <c r="Q196" s="134">
        <v>2</v>
      </c>
      <c r="R196" s="134">
        <v>7</v>
      </c>
      <c r="S196" s="134">
        <v>12</v>
      </c>
      <c r="T196" s="134">
        <v>3</v>
      </c>
      <c r="U196" s="134">
        <v>4</v>
      </c>
      <c r="V196" s="134">
        <v>23</v>
      </c>
      <c r="W196" s="134">
        <v>2</v>
      </c>
      <c r="X196" s="134">
        <v>1</v>
      </c>
      <c r="Y196" s="134">
        <v>0</v>
      </c>
      <c r="Z196" s="134">
        <v>4</v>
      </c>
      <c r="AA196" s="134">
        <v>1</v>
      </c>
      <c r="AB196" s="134">
        <v>4</v>
      </c>
      <c r="AC196" s="134">
        <v>0</v>
      </c>
      <c r="AD196" s="134">
        <v>4</v>
      </c>
      <c r="AE196" s="134">
        <v>2</v>
      </c>
      <c r="AF196" s="134">
        <v>1</v>
      </c>
      <c r="AG196" s="134">
        <v>7</v>
      </c>
      <c r="AH196" s="134">
        <v>0</v>
      </c>
      <c r="AI196" s="134">
        <v>4</v>
      </c>
      <c r="AJ196" s="134">
        <v>3</v>
      </c>
      <c r="AK196" s="134">
        <v>5</v>
      </c>
      <c r="AL196" s="134">
        <v>16</v>
      </c>
      <c r="AM196" s="134">
        <v>8</v>
      </c>
      <c r="AN196" s="134">
        <v>2</v>
      </c>
      <c r="AO196" s="134">
        <v>33</v>
      </c>
      <c r="AP196" s="134">
        <v>7</v>
      </c>
      <c r="AQ196" s="134">
        <v>0</v>
      </c>
      <c r="AR196" s="134">
        <v>0</v>
      </c>
      <c r="AS196" s="134">
        <v>1</v>
      </c>
      <c r="AT196" s="134">
        <v>25</v>
      </c>
      <c r="AU196" s="134">
        <v>0</v>
      </c>
    </row>
    <row r="197" spans="1:47">
      <c r="A197" s="133" t="s">
        <v>1391</v>
      </c>
      <c r="B197" s="134">
        <v>34</v>
      </c>
      <c r="C197" s="134">
        <v>29</v>
      </c>
      <c r="D197" s="134">
        <v>18</v>
      </c>
      <c r="E197" s="134">
        <v>16</v>
      </c>
      <c r="F197" s="134">
        <v>5</v>
      </c>
      <c r="G197" s="134">
        <v>22</v>
      </c>
      <c r="H197" s="134">
        <v>4</v>
      </c>
      <c r="I197" s="134">
        <v>3</v>
      </c>
      <c r="J197" s="134">
        <v>17</v>
      </c>
      <c r="K197" s="134">
        <v>17</v>
      </c>
      <c r="L197" s="134">
        <v>12</v>
      </c>
      <c r="M197" s="134">
        <v>34</v>
      </c>
      <c r="N197" s="134">
        <v>4</v>
      </c>
      <c r="O197" s="134">
        <v>0</v>
      </c>
      <c r="P197" s="134">
        <v>4</v>
      </c>
      <c r="Q197" s="134">
        <v>4</v>
      </c>
      <c r="R197" s="134">
        <v>5</v>
      </c>
      <c r="S197" s="134">
        <v>9</v>
      </c>
      <c r="T197" s="134">
        <v>4</v>
      </c>
      <c r="U197" s="134">
        <v>8</v>
      </c>
      <c r="V197" s="134">
        <v>24</v>
      </c>
      <c r="W197" s="134">
        <v>3</v>
      </c>
      <c r="X197" s="134">
        <v>1</v>
      </c>
      <c r="Y197" s="134">
        <v>0</v>
      </c>
      <c r="Z197" s="134">
        <v>10</v>
      </c>
      <c r="AA197" s="134">
        <v>2</v>
      </c>
      <c r="AB197" s="134">
        <v>0</v>
      </c>
      <c r="AC197" s="134">
        <v>3</v>
      </c>
      <c r="AD197" s="134">
        <v>2</v>
      </c>
      <c r="AE197" s="134">
        <v>0</v>
      </c>
      <c r="AF197" s="134">
        <v>1</v>
      </c>
      <c r="AG197" s="134">
        <v>9</v>
      </c>
      <c r="AH197" s="134">
        <v>0</v>
      </c>
      <c r="AI197" s="134">
        <v>2</v>
      </c>
      <c r="AJ197" s="134">
        <v>1</v>
      </c>
      <c r="AK197" s="134">
        <v>3</v>
      </c>
      <c r="AL197" s="134">
        <v>15</v>
      </c>
      <c r="AM197" s="134">
        <v>11</v>
      </c>
      <c r="AN197" s="134">
        <v>4</v>
      </c>
      <c r="AO197" s="134">
        <v>34</v>
      </c>
      <c r="AP197" s="134">
        <v>6</v>
      </c>
      <c r="AQ197" s="134">
        <v>0</v>
      </c>
      <c r="AR197" s="134">
        <v>0</v>
      </c>
      <c r="AS197" s="134">
        <v>1</v>
      </c>
      <c r="AT197" s="134">
        <v>27</v>
      </c>
      <c r="AU197" s="134">
        <v>0</v>
      </c>
    </row>
    <row r="198" spans="1:47">
      <c r="A198" s="133" t="s">
        <v>1381</v>
      </c>
      <c r="B198" s="134">
        <v>53</v>
      </c>
      <c r="C198" s="134">
        <v>38</v>
      </c>
      <c r="D198" s="134">
        <v>29</v>
      </c>
      <c r="E198" s="134">
        <v>24</v>
      </c>
      <c r="F198" s="134">
        <v>10</v>
      </c>
      <c r="G198" s="134">
        <v>27</v>
      </c>
      <c r="H198" s="134">
        <v>5</v>
      </c>
      <c r="I198" s="134">
        <v>11</v>
      </c>
      <c r="J198" s="134">
        <v>36</v>
      </c>
      <c r="K198" s="134">
        <v>17</v>
      </c>
      <c r="L198" s="134">
        <v>7</v>
      </c>
      <c r="M198" s="134">
        <v>53</v>
      </c>
      <c r="N198" s="134">
        <v>6</v>
      </c>
      <c r="O198" s="134">
        <v>0</v>
      </c>
      <c r="P198" s="134">
        <v>5</v>
      </c>
      <c r="Q198" s="134">
        <v>1</v>
      </c>
      <c r="R198" s="134">
        <v>7</v>
      </c>
      <c r="S198" s="134">
        <v>31</v>
      </c>
      <c r="T198" s="134">
        <v>2</v>
      </c>
      <c r="U198" s="134">
        <v>7</v>
      </c>
      <c r="V198" s="134">
        <v>43</v>
      </c>
      <c r="W198" s="134">
        <v>7</v>
      </c>
      <c r="X198" s="134">
        <v>0</v>
      </c>
      <c r="Y198" s="134">
        <v>1</v>
      </c>
      <c r="Z198" s="134">
        <v>8</v>
      </c>
      <c r="AA198" s="134">
        <v>0</v>
      </c>
      <c r="AB198" s="134">
        <v>1</v>
      </c>
      <c r="AC198" s="134">
        <v>3</v>
      </c>
      <c r="AD198" s="134">
        <v>3</v>
      </c>
      <c r="AE198" s="134">
        <v>2</v>
      </c>
      <c r="AF198" s="134">
        <v>1</v>
      </c>
      <c r="AG198" s="134">
        <v>10</v>
      </c>
      <c r="AH198" s="134">
        <v>1</v>
      </c>
      <c r="AI198" s="134">
        <v>5</v>
      </c>
      <c r="AJ198" s="134">
        <v>11</v>
      </c>
      <c r="AK198" s="134">
        <v>3</v>
      </c>
      <c r="AL198" s="134">
        <v>27</v>
      </c>
      <c r="AM198" s="134">
        <v>10</v>
      </c>
      <c r="AN198" s="134">
        <v>10</v>
      </c>
      <c r="AO198" s="134">
        <v>53</v>
      </c>
      <c r="AP198" s="134">
        <v>9</v>
      </c>
      <c r="AQ198" s="134">
        <v>0</v>
      </c>
      <c r="AR198" s="134">
        <v>0</v>
      </c>
      <c r="AS198" s="134">
        <v>4</v>
      </c>
      <c r="AT198" s="134">
        <v>40</v>
      </c>
      <c r="AU198" s="134">
        <v>0</v>
      </c>
    </row>
    <row r="199" spans="1:47">
      <c r="A199" s="133" t="s">
        <v>1304</v>
      </c>
      <c r="B199" s="134">
        <v>88</v>
      </c>
      <c r="C199" s="134">
        <v>61</v>
      </c>
      <c r="D199" s="134">
        <v>47</v>
      </c>
      <c r="E199" s="134">
        <v>41</v>
      </c>
      <c r="F199" s="134">
        <v>15</v>
      </c>
      <c r="G199" s="134">
        <v>50</v>
      </c>
      <c r="H199" s="134">
        <v>8</v>
      </c>
      <c r="I199" s="134">
        <v>15</v>
      </c>
      <c r="J199" s="134">
        <v>60</v>
      </c>
      <c r="K199" s="134">
        <v>28</v>
      </c>
      <c r="L199" s="134">
        <v>16</v>
      </c>
      <c r="M199" s="134">
        <v>88</v>
      </c>
      <c r="N199" s="134">
        <v>5</v>
      </c>
      <c r="O199" s="134">
        <v>0</v>
      </c>
      <c r="P199" s="134">
        <v>5</v>
      </c>
      <c r="Q199" s="134">
        <v>9</v>
      </c>
      <c r="R199" s="134">
        <v>14</v>
      </c>
      <c r="S199" s="134">
        <v>43</v>
      </c>
      <c r="T199" s="134">
        <v>5</v>
      </c>
      <c r="U199" s="134">
        <v>12</v>
      </c>
      <c r="V199" s="134">
        <v>66</v>
      </c>
      <c r="W199" s="134">
        <v>7</v>
      </c>
      <c r="X199" s="134">
        <v>0</v>
      </c>
      <c r="Y199" s="134">
        <v>0</v>
      </c>
      <c r="Z199" s="134">
        <v>8</v>
      </c>
      <c r="AA199" s="134">
        <v>0</v>
      </c>
      <c r="AB199" s="134">
        <v>3</v>
      </c>
      <c r="AC199" s="134">
        <v>5</v>
      </c>
      <c r="AD199" s="134">
        <v>10</v>
      </c>
      <c r="AE199" s="134">
        <v>4</v>
      </c>
      <c r="AF199" s="134">
        <v>1</v>
      </c>
      <c r="AG199" s="134">
        <v>23</v>
      </c>
      <c r="AH199" s="134">
        <v>3</v>
      </c>
      <c r="AI199" s="134">
        <v>12</v>
      </c>
      <c r="AJ199" s="134">
        <v>12</v>
      </c>
      <c r="AK199" s="134">
        <v>5</v>
      </c>
      <c r="AL199" s="134">
        <v>54</v>
      </c>
      <c r="AM199" s="134">
        <v>19</v>
      </c>
      <c r="AN199" s="134">
        <v>10</v>
      </c>
      <c r="AO199" s="134">
        <v>88</v>
      </c>
      <c r="AP199" s="134">
        <v>12</v>
      </c>
      <c r="AQ199" s="134">
        <v>0</v>
      </c>
      <c r="AR199" s="134">
        <v>0</v>
      </c>
      <c r="AS199" s="134">
        <v>6</v>
      </c>
      <c r="AT199" s="134">
        <v>70</v>
      </c>
      <c r="AU199" s="134">
        <v>0</v>
      </c>
    </row>
    <row r="200" spans="1:47">
      <c r="A200" s="133" t="s">
        <v>1384</v>
      </c>
      <c r="B200" s="134">
        <v>46</v>
      </c>
      <c r="C200" s="134">
        <v>37</v>
      </c>
      <c r="D200" s="134">
        <v>24</v>
      </c>
      <c r="E200" s="134">
        <v>22</v>
      </c>
      <c r="F200" s="134">
        <v>6</v>
      </c>
      <c r="G200" s="134">
        <v>23</v>
      </c>
      <c r="H200" s="134">
        <v>7</v>
      </c>
      <c r="I200" s="134">
        <v>10</v>
      </c>
      <c r="J200" s="134">
        <v>27</v>
      </c>
      <c r="K200" s="134">
        <v>19</v>
      </c>
      <c r="L200" s="134">
        <v>11</v>
      </c>
      <c r="M200" s="134">
        <v>46</v>
      </c>
      <c r="N200" s="134">
        <v>2</v>
      </c>
      <c r="O200" s="134">
        <v>0</v>
      </c>
      <c r="P200" s="134">
        <v>7</v>
      </c>
      <c r="Q200" s="134">
        <v>4</v>
      </c>
      <c r="R200" s="134">
        <v>10</v>
      </c>
      <c r="S200" s="134">
        <v>16</v>
      </c>
      <c r="T200" s="134">
        <v>3</v>
      </c>
      <c r="U200" s="134">
        <v>6</v>
      </c>
      <c r="V200" s="134">
        <v>27</v>
      </c>
      <c r="W200" s="134">
        <v>7</v>
      </c>
      <c r="X200" s="134">
        <v>1</v>
      </c>
      <c r="Y200" s="134">
        <v>0</v>
      </c>
      <c r="Z200" s="134">
        <v>6</v>
      </c>
      <c r="AA200" s="134">
        <v>1</v>
      </c>
      <c r="AB200" s="134">
        <v>2</v>
      </c>
      <c r="AC200" s="134">
        <v>1</v>
      </c>
      <c r="AD200" s="134">
        <v>6</v>
      </c>
      <c r="AE200" s="134">
        <v>2</v>
      </c>
      <c r="AF200" s="134">
        <v>0</v>
      </c>
      <c r="AG200" s="134">
        <v>10</v>
      </c>
      <c r="AH200" s="134">
        <v>4</v>
      </c>
      <c r="AI200" s="134">
        <v>4</v>
      </c>
      <c r="AJ200" s="134">
        <v>2</v>
      </c>
      <c r="AK200" s="134">
        <v>2</v>
      </c>
      <c r="AL200" s="134">
        <v>34</v>
      </c>
      <c r="AM200" s="134">
        <v>8</v>
      </c>
      <c r="AN200" s="134">
        <v>2</v>
      </c>
      <c r="AO200" s="134">
        <v>46</v>
      </c>
      <c r="AP200" s="134">
        <v>5</v>
      </c>
      <c r="AQ200" s="134">
        <v>0</v>
      </c>
      <c r="AR200" s="134">
        <v>0</v>
      </c>
      <c r="AS200" s="134">
        <v>4</v>
      </c>
      <c r="AT200" s="134">
        <v>37</v>
      </c>
      <c r="AU200" s="134">
        <v>0</v>
      </c>
    </row>
    <row r="201" spans="1:47">
      <c r="A201" s="133" t="s">
        <v>1388</v>
      </c>
      <c r="B201" s="134">
        <v>108</v>
      </c>
      <c r="C201" s="134">
        <v>89</v>
      </c>
      <c r="D201" s="134">
        <v>62</v>
      </c>
      <c r="E201" s="134">
        <v>46</v>
      </c>
      <c r="F201" s="134">
        <v>19</v>
      </c>
      <c r="G201" s="134">
        <v>61</v>
      </c>
      <c r="H201" s="134">
        <v>13</v>
      </c>
      <c r="I201" s="134">
        <v>15</v>
      </c>
      <c r="J201" s="134">
        <v>73</v>
      </c>
      <c r="K201" s="134">
        <v>35</v>
      </c>
      <c r="L201" s="134">
        <v>20</v>
      </c>
      <c r="M201" s="134">
        <v>108</v>
      </c>
      <c r="N201" s="134">
        <v>10</v>
      </c>
      <c r="O201" s="134">
        <v>0</v>
      </c>
      <c r="P201" s="134">
        <v>5</v>
      </c>
      <c r="Q201" s="134">
        <v>8</v>
      </c>
      <c r="R201" s="134">
        <v>15</v>
      </c>
      <c r="S201" s="134">
        <v>56</v>
      </c>
      <c r="T201" s="134">
        <v>10</v>
      </c>
      <c r="U201" s="134">
        <v>14</v>
      </c>
      <c r="V201" s="134">
        <v>84</v>
      </c>
      <c r="W201" s="134">
        <v>11</v>
      </c>
      <c r="X201" s="134">
        <v>0</v>
      </c>
      <c r="Y201" s="134">
        <v>1</v>
      </c>
      <c r="Z201" s="134">
        <v>23</v>
      </c>
      <c r="AA201" s="134">
        <v>0</v>
      </c>
      <c r="AB201" s="134">
        <v>7</v>
      </c>
      <c r="AC201" s="134">
        <v>8</v>
      </c>
      <c r="AD201" s="134">
        <v>12</v>
      </c>
      <c r="AE201" s="134">
        <v>8</v>
      </c>
      <c r="AF201" s="134">
        <v>0</v>
      </c>
      <c r="AG201" s="134">
        <v>21</v>
      </c>
      <c r="AH201" s="134">
        <v>2</v>
      </c>
      <c r="AI201" s="134">
        <v>4</v>
      </c>
      <c r="AJ201" s="134">
        <v>11</v>
      </c>
      <c r="AK201" s="134">
        <v>1</v>
      </c>
      <c r="AL201" s="134">
        <v>82</v>
      </c>
      <c r="AM201" s="134">
        <v>16</v>
      </c>
      <c r="AN201" s="134">
        <v>7</v>
      </c>
      <c r="AO201" s="134">
        <v>108</v>
      </c>
      <c r="AP201" s="134">
        <v>7</v>
      </c>
      <c r="AQ201" s="134">
        <v>0</v>
      </c>
      <c r="AR201" s="134">
        <v>0</v>
      </c>
      <c r="AS201" s="134">
        <v>6</v>
      </c>
      <c r="AT201" s="134">
        <v>95</v>
      </c>
      <c r="AU201" s="134">
        <v>0</v>
      </c>
    </row>
    <row r="202" spans="1:47">
      <c r="A202" s="133" t="s">
        <v>1385</v>
      </c>
      <c r="B202" s="134">
        <v>76</v>
      </c>
      <c r="C202" s="134">
        <v>54</v>
      </c>
      <c r="D202" s="134">
        <v>39</v>
      </c>
      <c r="E202" s="134">
        <v>37</v>
      </c>
      <c r="F202" s="134">
        <v>20</v>
      </c>
      <c r="G202" s="134">
        <v>40</v>
      </c>
      <c r="H202" s="134">
        <v>8</v>
      </c>
      <c r="I202" s="134">
        <v>8</v>
      </c>
      <c r="J202" s="134">
        <v>53</v>
      </c>
      <c r="K202" s="134">
        <v>23</v>
      </c>
      <c r="L202" s="134">
        <v>8</v>
      </c>
      <c r="M202" s="134">
        <v>76</v>
      </c>
      <c r="N202" s="134">
        <v>10</v>
      </c>
      <c r="O202" s="134">
        <v>0</v>
      </c>
      <c r="P202" s="134">
        <v>5</v>
      </c>
      <c r="Q202" s="134">
        <v>4</v>
      </c>
      <c r="R202" s="134">
        <v>14</v>
      </c>
      <c r="S202" s="134">
        <v>34</v>
      </c>
      <c r="T202" s="134">
        <v>6</v>
      </c>
      <c r="U202" s="134">
        <v>13</v>
      </c>
      <c r="V202" s="134">
        <v>59</v>
      </c>
      <c r="W202" s="134">
        <v>11</v>
      </c>
      <c r="X202" s="134">
        <v>2</v>
      </c>
      <c r="Y202" s="134">
        <v>0</v>
      </c>
      <c r="Z202" s="134">
        <v>10</v>
      </c>
      <c r="AA202" s="134">
        <v>1</v>
      </c>
      <c r="AB202" s="134">
        <v>4</v>
      </c>
      <c r="AC202" s="134">
        <v>2</v>
      </c>
      <c r="AD202" s="134">
        <v>3</v>
      </c>
      <c r="AE202" s="134">
        <v>5</v>
      </c>
      <c r="AF202" s="134">
        <v>2</v>
      </c>
      <c r="AG202" s="134">
        <v>21</v>
      </c>
      <c r="AH202" s="134">
        <v>1</v>
      </c>
      <c r="AI202" s="134">
        <v>5</v>
      </c>
      <c r="AJ202" s="134">
        <v>9</v>
      </c>
      <c r="AK202" s="134">
        <v>3</v>
      </c>
      <c r="AL202" s="134">
        <v>47</v>
      </c>
      <c r="AM202" s="134">
        <v>19</v>
      </c>
      <c r="AN202" s="134">
        <v>6</v>
      </c>
      <c r="AO202" s="134">
        <v>76</v>
      </c>
      <c r="AP202" s="134">
        <v>14</v>
      </c>
      <c r="AQ202" s="134">
        <v>0</v>
      </c>
      <c r="AR202" s="134">
        <v>0</v>
      </c>
      <c r="AS202" s="134">
        <v>1</v>
      </c>
      <c r="AT202" s="134">
        <v>61</v>
      </c>
      <c r="AU202" s="134">
        <v>0</v>
      </c>
    </row>
    <row r="203" spans="1:47">
      <c r="A203" s="133" t="s">
        <v>1397</v>
      </c>
      <c r="B203" s="134">
        <v>85</v>
      </c>
      <c r="C203" s="134">
        <v>62</v>
      </c>
      <c r="D203" s="134">
        <v>52</v>
      </c>
      <c r="E203" s="134">
        <v>33</v>
      </c>
      <c r="F203" s="134">
        <v>11</v>
      </c>
      <c r="G203" s="134">
        <v>50</v>
      </c>
      <c r="H203" s="134">
        <v>14</v>
      </c>
      <c r="I203" s="134">
        <v>10</v>
      </c>
      <c r="J203" s="134">
        <v>45</v>
      </c>
      <c r="K203" s="134">
        <v>40</v>
      </c>
      <c r="L203" s="134">
        <v>22</v>
      </c>
      <c r="M203" s="134">
        <v>85</v>
      </c>
      <c r="N203" s="134">
        <v>7</v>
      </c>
      <c r="O203" s="134">
        <v>0</v>
      </c>
      <c r="P203" s="134">
        <v>9</v>
      </c>
      <c r="Q203" s="134">
        <v>4</v>
      </c>
      <c r="R203" s="134">
        <v>7</v>
      </c>
      <c r="S203" s="134">
        <v>46</v>
      </c>
      <c r="T203" s="134">
        <v>7</v>
      </c>
      <c r="U203" s="134">
        <v>12</v>
      </c>
      <c r="V203" s="134">
        <v>66</v>
      </c>
      <c r="W203" s="134">
        <v>15</v>
      </c>
      <c r="X203" s="134">
        <v>2</v>
      </c>
      <c r="Y203" s="134">
        <v>0</v>
      </c>
      <c r="Z203" s="134">
        <v>8</v>
      </c>
      <c r="AA203" s="134">
        <v>1</v>
      </c>
      <c r="AB203" s="134">
        <v>7</v>
      </c>
      <c r="AC203" s="134">
        <v>8</v>
      </c>
      <c r="AD203" s="134">
        <v>8</v>
      </c>
      <c r="AE203" s="134">
        <v>9</v>
      </c>
      <c r="AF203" s="134">
        <v>0</v>
      </c>
      <c r="AG203" s="134">
        <v>19</v>
      </c>
      <c r="AH203" s="134">
        <v>0</v>
      </c>
      <c r="AI203" s="134">
        <v>2</v>
      </c>
      <c r="AJ203" s="134">
        <v>6</v>
      </c>
      <c r="AK203" s="134">
        <v>4</v>
      </c>
      <c r="AL203" s="134">
        <v>58</v>
      </c>
      <c r="AM203" s="134">
        <v>12</v>
      </c>
      <c r="AN203" s="134">
        <v>10</v>
      </c>
      <c r="AO203" s="134">
        <v>85</v>
      </c>
      <c r="AP203" s="134">
        <v>12</v>
      </c>
      <c r="AQ203" s="134">
        <v>0</v>
      </c>
      <c r="AR203" s="134">
        <v>0</v>
      </c>
      <c r="AS203" s="134">
        <v>8</v>
      </c>
      <c r="AT203" s="134">
        <v>65</v>
      </c>
      <c r="AU203" s="134">
        <v>0</v>
      </c>
    </row>
    <row r="204" spans="1:47">
      <c r="A204" s="133" t="s">
        <v>1394</v>
      </c>
      <c r="B204" s="134">
        <v>119</v>
      </c>
      <c r="C204" s="134">
        <v>96</v>
      </c>
      <c r="D204" s="134">
        <v>68</v>
      </c>
      <c r="E204" s="134">
        <v>51</v>
      </c>
      <c r="F204" s="134">
        <v>21</v>
      </c>
      <c r="G204" s="134">
        <v>71</v>
      </c>
      <c r="H204" s="134">
        <v>11</v>
      </c>
      <c r="I204" s="134">
        <v>16</v>
      </c>
      <c r="J204" s="134">
        <v>71</v>
      </c>
      <c r="K204" s="134">
        <v>48</v>
      </c>
      <c r="L204" s="134">
        <v>21</v>
      </c>
      <c r="M204" s="134">
        <v>119</v>
      </c>
      <c r="N204" s="134">
        <v>8</v>
      </c>
      <c r="O204" s="134">
        <v>0</v>
      </c>
      <c r="P204" s="134">
        <v>3</v>
      </c>
      <c r="Q204" s="134">
        <v>11</v>
      </c>
      <c r="R204" s="134">
        <v>13</v>
      </c>
      <c r="S204" s="134">
        <v>62</v>
      </c>
      <c r="T204" s="134">
        <v>11</v>
      </c>
      <c r="U204" s="134">
        <v>19</v>
      </c>
      <c r="V204" s="134">
        <v>99</v>
      </c>
      <c r="W204" s="134">
        <v>16</v>
      </c>
      <c r="X204" s="134">
        <v>1</v>
      </c>
      <c r="Y204" s="134">
        <v>0</v>
      </c>
      <c r="Z204" s="134">
        <v>11</v>
      </c>
      <c r="AA204" s="134">
        <v>2</v>
      </c>
      <c r="AB204" s="134">
        <v>3</v>
      </c>
      <c r="AC204" s="134">
        <v>8</v>
      </c>
      <c r="AD204" s="134">
        <v>11</v>
      </c>
      <c r="AE204" s="134">
        <v>10</v>
      </c>
      <c r="AF204" s="134">
        <v>2</v>
      </c>
      <c r="AG204" s="134">
        <v>32</v>
      </c>
      <c r="AH204" s="134">
        <v>0</v>
      </c>
      <c r="AI204" s="134">
        <v>5</v>
      </c>
      <c r="AJ204" s="134">
        <v>16</v>
      </c>
      <c r="AK204" s="134">
        <v>4</v>
      </c>
      <c r="AL204" s="134">
        <v>54</v>
      </c>
      <c r="AM204" s="134">
        <v>38</v>
      </c>
      <c r="AN204" s="134">
        <v>19</v>
      </c>
      <c r="AO204" s="134">
        <v>119</v>
      </c>
      <c r="AP204" s="134">
        <v>21</v>
      </c>
      <c r="AQ204" s="134">
        <v>0</v>
      </c>
      <c r="AR204" s="134">
        <v>0</v>
      </c>
      <c r="AS204" s="134">
        <v>4</v>
      </c>
      <c r="AT204" s="134">
        <v>94</v>
      </c>
      <c r="AU204" s="134">
        <v>0</v>
      </c>
    </row>
    <row r="205" spans="1:47">
      <c r="A205" s="133" t="s">
        <v>1416</v>
      </c>
      <c r="B205" s="134">
        <v>575</v>
      </c>
      <c r="C205" s="134">
        <v>475</v>
      </c>
      <c r="D205" s="134">
        <v>302</v>
      </c>
      <c r="E205" s="134">
        <v>273</v>
      </c>
      <c r="F205" s="134">
        <v>130</v>
      </c>
      <c r="G205" s="134">
        <v>308</v>
      </c>
      <c r="H205" s="134">
        <v>66</v>
      </c>
      <c r="I205" s="134">
        <v>71</v>
      </c>
      <c r="J205" s="134">
        <v>404</v>
      </c>
      <c r="K205" s="134">
        <v>171</v>
      </c>
      <c r="L205" s="134">
        <v>74</v>
      </c>
      <c r="M205" s="134">
        <v>575</v>
      </c>
      <c r="N205" s="134">
        <v>54</v>
      </c>
      <c r="O205" s="134">
        <v>291</v>
      </c>
      <c r="P205" s="134">
        <v>45</v>
      </c>
      <c r="Q205" s="134">
        <v>29</v>
      </c>
      <c r="R205" s="134">
        <v>101</v>
      </c>
      <c r="S205" s="134">
        <v>256</v>
      </c>
      <c r="T205" s="134">
        <v>49</v>
      </c>
      <c r="U205" s="134">
        <v>95</v>
      </c>
      <c r="V205" s="134">
        <v>429</v>
      </c>
      <c r="W205" s="134">
        <v>37</v>
      </c>
      <c r="X205" s="134">
        <v>5</v>
      </c>
      <c r="Y205" s="134">
        <v>1</v>
      </c>
      <c r="Z205" s="134">
        <v>95</v>
      </c>
      <c r="AA205" s="134">
        <v>6</v>
      </c>
      <c r="AB205" s="134">
        <v>48</v>
      </c>
      <c r="AC205" s="134">
        <v>42</v>
      </c>
      <c r="AD205" s="134">
        <v>33</v>
      </c>
      <c r="AE205" s="134">
        <v>19</v>
      </c>
      <c r="AF205" s="134">
        <v>16</v>
      </c>
      <c r="AG205" s="134">
        <v>152</v>
      </c>
      <c r="AH205" s="134">
        <v>0</v>
      </c>
      <c r="AI205" s="134">
        <v>57</v>
      </c>
      <c r="AJ205" s="134">
        <v>59</v>
      </c>
      <c r="AK205" s="134">
        <v>14</v>
      </c>
      <c r="AL205" s="134">
        <v>336</v>
      </c>
      <c r="AM205" s="134">
        <v>129</v>
      </c>
      <c r="AN205" s="134">
        <v>74</v>
      </c>
      <c r="AO205" s="134">
        <v>575</v>
      </c>
      <c r="AP205" s="134">
        <v>92</v>
      </c>
      <c r="AQ205" s="134">
        <v>0</v>
      </c>
      <c r="AR205" s="134">
        <v>0</v>
      </c>
      <c r="AS205" s="134">
        <v>16</v>
      </c>
      <c r="AT205" s="134">
        <v>467</v>
      </c>
      <c r="AU205" s="134">
        <v>0</v>
      </c>
    </row>
    <row r="206" spans="1:47">
      <c r="A206" s="133" t="s">
        <v>1383</v>
      </c>
      <c r="B206" s="134">
        <v>265</v>
      </c>
      <c r="C206" s="134">
        <v>214</v>
      </c>
      <c r="D206" s="134">
        <v>138</v>
      </c>
      <c r="E206" s="134">
        <v>127</v>
      </c>
      <c r="F206" s="134">
        <v>57</v>
      </c>
      <c r="G206" s="134">
        <v>137</v>
      </c>
      <c r="H206" s="134">
        <v>35</v>
      </c>
      <c r="I206" s="134">
        <v>36</v>
      </c>
      <c r="J206" s="134">
        <v>186</v>
      </c>
      <c r="K206" s="134">
        <v>79</v>
      </c>
      <c r="L206" s="134">
        <v>29</v>
      </c>
      <c r="M206" s="134">
        <v>265</v>
      </c>
      <c r="N206" s="134">
        <v>28</v>
      </c>
      <c r="O206" s="134">
        <v>163</v>
      </c>
      <c r="P206" s="134">
        <v>7</v>
      </c>
      <c r="Q206" s="134">
        <v>11</v>
      </c>
      <c r="R206" s="134">
        <v>43</v>
      </c>
      <c r="S206" s="134">
        <v>124</v>
      </c>
      <c r="T206" s="134">
        <v>23</v>
      </c>
      <c r="U206" s="134">
        <v>57</v>
      </c>
      <c r="V206" s="134">
        <v>223</v>
      </c>
      <c r="W206" s="134">
        <v>26</v>
      </c>
      <c r="X206" s="134">
        <v>0</v>
      </c>
      <c r="Y206" s="134">
        <v>0</v>
      </c>
      <c r="Z206" s="134">
        <v>48</v>
      </c>
      <c r="AA206" s="134">
        <v>3</v>
      </c>
      <c r="AB206" s="134">
        <v>19</v>
      </c>
      <c r="AC206" s="134">
        <v>13</v>
      </c>
      <c r="AD206" s="134">
        <v>18</v>
      </c>
      <c r="AE206" s="134">
        <v>13</v>
      </c>
      <c r="AF206" s="134">
        <v>7</v>
      </c>
      <c r="AG206" s="134">
        <v>73</v>
      </c>
      <c r="AH206" s="134">
        <v>0</v>
      </c>
      <c r="AI206" s="134">
        <v>14</v>
      </c>
      <c r="AJ206" s="134">
        <v>28</v>
      </c>
      <c r="AK206" s="134">
        <v>8</v>
      </c>
      <c r="AL206" s="134">
        <v>100</v>
      </c>
      <c r="AM206" s="134">
        <v>104</v>
      </c>
      <c r="AN206" s="134">
        <v>47</v>
      </c>
      <c r="AO206" s="134">
        <v>265</v>
      </c>
      <c r="AP206" s="134">
        <v>43</v>
      </c>
      <c r="AQ206" s="134">
        <v>0</v>
      </c>
      <c r="AR206" s="134">
        <v>0</v>
      </c>
      <c r="AS206" s="134">
        <v>6</v>
      </c>
      <c r="AT206" s="134">
        <v>216</v>
      </c>
      <c r="AU206" s="134">
        <v>0</v>
      </c>
    </row>
    <row r="207" spans="1:47">
      <c r="A207" s="133" t="s">
        <v>1392</v>
      </c>
      <c r="B207" s="134">
        <v>299</v>
      </c>
      <c r="C207" s="134">
        <v>248</v>
      </c>
      <c r="D207" s="134">
        <v>155</v>
      </c>
      <c r="E207" s="134">
        <v>144</v>
      </c>
      <c r="F207" s="134">
        <v>61</v>
      </c>
      <c r="G207" s="134">
        <v>177</v>
      </c>
      <c r="H207" s="134">
        <v>33</v>
      </c>
      <c r="I207" s="134">
        <v>28</v>
      </c>
      <c r="J207" s="134">
        <v>172</v>
      </c>
      <c r="K207" s="134">
        <v>127</v>
      </c>
      <c r="L207" s="134">
        <v>70</v>
      </c>
      <c r="M207" s="134">
        <v>299</v>
      </c>
      <c r="N207" s="134">
        <v>27</v>
      </c>
      <c r="O207" s="134">
        <v>127</v>
      </c>
      <c r="P207" s="134">
        <v>21</v>
      </c>
      <c r="Q207" s="134">
        <v>16</v>
      </c>
      <c r="R207" s="134">
        <v>44</v>
      </c>
      <c r="S207" s="134">
        <v>119</v>
      </c>
      <c r="T207" s="134">
        <v>20</v>
      </c>
      <c r="U207" s="134">
        <v>79</v>
      </c>
      <c r="V207" s="134">
        <v>229</v>
      </c>
      <c r="W207" s="134">
        <v>15</v>
      </c>
      <c r="X207" s="134">
        <v>2</v>
      </c>
      <c r="Y207" s="134">
        <v>0</v>
      </c>
      <c r="Z207" s="134">
        <v>52</v>
      </c>
      <c r="AA207" s="134">
        <v>4</v>
      </c>
      <c r="AB207" s="134">
        <v>23</v>
      </c>
      <c r="AC207" s="134">
        <v>17</v>
      </c>
      <c r="AD207" s="134">
        <v>52</v>
      </c>
      <c r="AE207" s="134">
        <v>7</v>
      </c>
      <c r="AF207" s="134">
        <v>11</v>
      </c>
      <c r="AG207" s="134">
        <v>65</v>
      </c>
      <c r="AH207" s="134">
        <v>2</v>
      </c>
      <c r="AI207" s="134">
        <v>26</v>
      </c>
      <c r="AJ207" s="134">
        <v>22</v>
      </c>
      <c r="AK207" s="134">
        <v>14</v>
      </c>
      <c r="AL207" s="134">
        <v>118</v>
      </c>
      <c r="AM207" s="134">
        <v>123</v>
      </c>
      <c r="AN207" s="134">
        <v>33</v>
      </c>
      <c r="AO207" s="134">
        <v>299</v>
      </c>
      <c r="AP207" s="134">
        <v>44</v>
      </c>
      <c r="AQ207" s="134">
        <v>0</v>
      </c>
      <c r="AR207" s="134">
        <v>0</v>
      </c>
      <c r="AS207" s="134">
        <v>10</v>
      </c>
      <c r="AT207" s="134">
        <v>245</v>
      </c>
      <c r="AU207" s="134">
        <v>0</v>
      </c>
    </row>
    <row r="208" spans="1:47">
      <c r="A208" s="133" t="s">
        <v>1378</v>
      </c>
      <c r="B208" s="134">
        <v>233</v>
      </c>
      <c r="C208" s="134">
        <v>187</v>
      </c>
      <c r="D208" s="134">
        <v>117</v>
      </c>
      <c r="E208" s="134">
        <v>116</v>
      </c>
      <c r="F208" s="134">
        <v>75</v>
      </c>
      <c r="G208" s="134">
        <v>117</v>
      </c>
      <c r="H208" s="134">
        <v>23</v>
      </c>
      <c r="I208" s="134">
        <v>18</v>
      </c>
      <c r="J208" s="134">
        <v>176</v>
      </c>
      <c r="K208" s="134">
        <v>57</v>
      </c>
      <c r="L208" s="134">
        <v>30</v>
      </c>
      <c r="M208" s="134">
        <v>233</v>
      </c>
      <c r="N208" s="134">
        <v>8</v>
      </c>
      <c r="O208" s="134">
        <v>24</v>
      </c>
      <c r="P208" s="134">
        <v>15</v>
      </c>
      <c r="Q208" s="134">
        <v>18</v>
      </c>
      <c r="R208" s="134">
        <v>47</v>
      </c>
      <c r="S208" s="134">
        <v>109</v>
      </c>
      <c r="T208" s="134">
        <v>16</v>
      </c>
      <c r="U208" s="134">
        <v>28</v>
      </c>
      <c r="V208" s="134">
        <v>168</v>
      </c>
      <c r="W208" s="134">
        <v>18</v>
      </c>
      <c r="X208" s="134">
        <v>1</v>
      </c>
      <c r="Y208" s="134">
        <v>1</v>
      </c>
      <c r="Z208" s="134">
        <v>34</v>
      </c>
      <c r="AA208" s="134">
        <v>3</v>
      </c>
      <c r="AB208" s="134">
        <v>20</v>
      </c>
      <c r="AC208" s="134">
        <v>14</v>
      </c>
      <c r="AD208" s="134">
        <v>22</v>
      </c>
      <c r="AE208" s="134">
        <v>16</v>
      </c>
      <c r="AF208" s="134">
        <v>6</v>
      </c>
      <c r="AG208" s="134">
        <v>41</v>
      </c>
      <c r="AH208" s="134">
        <v>3</v>
      </c>
      <c r="AI208" s="134">
        <v>25</v>
      </c>
      <c r="AJ208" s="134">
        <v>29</v>
      </c>
      <c r="AK208" s="134">
        <v>5</v>
      </c>
      <c r="AL208" s="134">
        <v>54</v>
      </c>
      <c r="AM208" s="134">
        <v>153</v>
      </c>
      <c r="AN208" s="134">
        <v>19</v>
      </c>
      <c r="AO208" s="134">
        <v>233</v>
      </c>
      <c r="AP208" s="134">
        <v>41</v>
      </c>
      <c r="AQ208" s="134">
        <v>0</v>
      </c>
      <c r="AR208" s="134">
        <v>0</v>
      </c>
      <c r="AS208" s="134">
        <v>8</v>
      </c>
      <c r="AT208" s="134">
        <v>184</v>
      </c>
      <c r="AU208" s="134">
        <v>0</v>
      </c>
    </row>
    <row r="209" spans="1:47">
      <c r="A209" s="133" t="s">
        <v>1401</v>
      </c>
      <c r="B209" s="134">
        <v>207</v>
      </c>
      <c r="C209" s="134">
        <v>167</v>
      </c>
      <c r="D209" s="134">
        <v>109</v>
      </c>
      <c r="E209" s="134">
        <v>98</v>
      </c>
      <c r="F209" s="134">
        <v>55</v>
      </c>
      <c r="G209" s="134">
        <v>104</v>
      </c>
      <c r="H209" s="134">
        <v>28</v>
      </c>
      <c r="I209" s="134">
        <v>20</v>
      </c>
      <c r="J209" s="134">
        <v>129</v>
      </c>
      <c r="K209" s="134">
        <v>78</v>
      </c>
      <c r="L209" s="134">
        <v>53</v>
      </c>
      <c r="M209" s="134">
        <v>207</v>
      </c>
      <c r="N209" s="134">
        <v>15</v>
      </c>
      <c r="O209" s="134">
        <v>0</v>
      </c>
      <c r="P209" s="134">
        <v>35</v>
      </c>
      <c r="Q209" s="134">
        <v>27</v>
      </c>
      <c r="R209" s="134">
        <v>38</v>
      </c>
      <c r="S209" s="134">
        <v>86</v>
      </c>
      <c r="T209" s="134">
        <v>10</v>
      </c>
      <c r="U209" s="134">
        <v>11</v>
      </c>
      <c r="V209" s="134">
        <v>114</v>
      </c>
      <c r="W209" s="134">
        <v>11</v>
      </c>
      <c r="X209" s="134">
        <v>2</v>
      </c>
      <c r="Y209" s="134">
        <v>1</v>
      </c>
      <c r="Z209" s="134">
        <v>41</v>
      </c>
      <c r="AA209" s="134">
        <v>6</v>
      </c>
      <c r="AB209" s="134">
        <v>20</v>
      </c>
      <c r="AC209" s="134">
        <v>15</v>
      </c>
      <c r="AD209" s="134">
        <v>9</v>
      </c>
      <c r="AE209" s="134">
        <v>10</v>
      </c>
      <c r="AF209" s="134">
        <v>5</v>
      </c>
      <c r="AG209" s="134">
        <v>43</v>
      </c>
      <c r="AH209" s="134">
        <v>2</v>
      </c>
      <c r="AI209" s="134">
        <v>23</v>
      </c>
      <c r="AJ209" s="134">
        <v>19</v>
      </c>
      <c r="AK209" s="134">
        <v>9</v>
      </c>
      <c r="AL209" s="134">
        <v>145</v>
      </c>
      <c r="AM209" s="134">
        <v>43</v>
      </c>
      <c r="AN209" s="134">
        <v>7</v>
      </c>
      <c r="AO209" s="134">
        <v>207</v>
      </c>
      <c r="AP209" s="134">
        <v>22</v>
      </c>
      <c r="AQ209" s="134">
        <v>0</v>
      </c>
      <c r="AR209" s="134">
        <v>0</v>
      </c>
      <c r="AS209" s="134">
        <v>7</v>
      </c>
      <c r="AT209" s="134">
        <v>178</v>
      </c>
      <c r="AU209" s="134">
        <v>0</v>
      </c>
    </row>
    <row r="210" spans="1:47">
      <c r="A210" s="133" t="s">
        <v>1345</v>
      </c>
      <c r="B210" s="134">
        <v>436</v>
      </c>
      <c r="C210" s="134">
        <v>365</v>
      </c>
      <c r="D210" s="134">
        <v>198</v>
      </c>
      <c r="E210" s="134">
        <v>238</v>
      </c>
      <c r="F210" s="134">
        <v>110</v>
      </c>
      <c r="G210" s="134">
        <v>245</v>
      </c>
      <c r="H210" s="134">
        <v>51</v>
      </c>
      <c r="I210" s="134">
        <v>30</v>
      </c>
      <c r="J210" s="134">
        <v>259</v>
      </c>
      <c r="K210" s="134">
        <v>177</v>
      </c>
      <c r="L210" s="134">
        <v>98</v>
      </c>
      <c r="M210" s="134">
        <v>436</v>
      </c>
      <c r="N210" s="134">
        <v>16</v>
      </c>
      <c r="O210" s="134">
        <v>0</v>
      </c>
      <c r="P210" s="134">
        <v>18</v>
      </c>
      <c r="Q210" s="134">
        <v>28</v>
      </c>
      <c r="R210" s="134">
        <v>86</v>
      </c>
      <c r="S210" s="134">
        <v>212</v>
      </c>
      <c r="T210" s="134">
        <v>31</v>
      </c>
      <c r="U210" s="134">
        <v>61</v>
      </c>
      <c r="V210" s="134">
        <v>331</v>
      </c>
      <c r="W210" s="134">
        <v>28</v>
      </c>
      <c r="X210" s="134">
        <v>5</v>
      </c>
      <c r="Y210" s="134">
        <v>0</v>
      </c>
      <c r="Z210" s="134">
        <v>84</v>
      </c>
      <c r="AA210" s="134">
        <v>3</v>
      </c>
      <c r="AB210" s="134">
        <v>25</v>
      </c>
      <c r="AC210" s="134">
        <v>30</v>
      </c>
      <c r="AD210" s="134">
        <v>22</v>
      </c>
      <c r="AE210" s="134">
        <v>19</v>
      </c>
      <c r="AF210" s="134">
        <v>4</v>
      </c>
      <c r="AG210" s="134">
        <v>104</v>
      </c>
      <c r="AH210" s="134">
        <v>0</v>
      </c>
      <c r="AI210" s="134">
        <v>40</v>
      </c>
      <c r="AJ210" s="134">
        <v>72</v>
      </c>
      <c r="AK210" s="134">
        <v>18</v>
      </c>
      <c r="AL210" s="134">
        <v>286</v>
      </c>
      <c r="AM210" s="134">
        <v>99</v>
      </c>
      <c r="AN210" s="134">
        <v>32</v>
      </c>
      <c r="AO210" s="134">
        <v>436</v>
      </c>
      <c r="AP210" s="134">
        <v>71</v>
      </c>
      <c r="AQ210" s="134">
        <v>0</v>
      </c>
      <c r="AR210" s="134">
        <v>0</v>
      </c>
      <c r="AS210" s="134">
        <v>24</v>
      </c>
      <c r="AT210" s="134">
        <v>341</v>
      </c>
      <c r="AU210" s="134">
        <v>0</v>
      </c>
    </row>
    <row r="211" spans="1:47">
      <c r="A211" s="133" t="s">
        <v>1368</v>
      </c>
      <c r="B211" s="134">
        <v>565</v>
      </c>
      <c r="C211" s="134">
        <v>454</v>
      </c>
      <c r="D211" s="134">
        <v>280</v>
      </c>
      <c r="E211" s="134">
        <v>285</v>
      </c>
      <c r="F211" s="134">
        <v>141</v>
      </c>
      <c r="G211" s="134">
        <v>325</v>
      </c>
      <c r="H211" s="134">
        <v>62</v>
      </c>
      <c r="I211" s="134">
        <v>37</v>
      </c>
      <c r="J211" s="134">
        <v>356</v>
      </c>
      <c r="K211" s="134">
        <v>209</v>
      </c>
      <c r="L211" s="134">
        <v>97</v>
      </c>
      <c r="M211" s="134">
        <v>565</v>
      </c>
      <c r="N211" s="134">
        <v>26</v>
      </c>
      <c r="O211" s="134">
        <v>224</v>
      </c>
      <c r="P211" s="134">
        <v>46</v>
      </c>
      <c r="Q211" s="134">
        <v>43</v>
      </c>
      <c r="R211" s="134">
        <v>112</v>
      </c>
      <c r="S211" s="134">
        <v>204</v>
      </c>
      <c r="T211" s="134">
        <v>56</v>
      </c>
      <c r="U211" s="134">
        <v>104</v>
      </c>
      <c r="V211" s="134">
        <v>414</v>
      </c>
      <c r="W211" s="134">
        <v>16</v>
      </c>
      <c r="X211" s="134">
        <v>4</v>
      </c>
      <c r="Y211" s="134">
        <v>4</v>
      </c>
      <c r="Z211" s="134">
        <v>83</v>
      </c>
      <c r="AA211" s="134">
        <v>9</v>
      </c>
      <c r="AB211" s="134">
        <v>54</v>
      </c>
      <c r="AC211" s="134">
        <v>51</v>
      </c>
      <c r="AD211" s="134">
        <v>27</v>
      </c>
      <c r="AE211" s="134">
        <v>23</v>
      </c>
      <c r="AF211" s="134">
        <v>13</v>
      </c>
      <c r="AG211" s="134">
        <v>151</v>
      </c>
      <c r="AH211" s="134">
        <v>2</v>
      </c>
      <c r="AI211" s="134">
        <v>51</v>
      </c>
      <c r="AJ211" s="134">
        <v>75</v>
      </c>
      <c r="AK211" s="134">
        <v>18</v>
      </c>
      <c r="AL211" s="134">
        <v>383</v>
      </c>
      <c r="AM211" s="134">
        <v>124</v>
      </c>
      <c r="AN211" s="134">
        <v>32</v>
      </c>
      <c r="AO211" s="134">
        <v>565</v>
      </c>
      <c r="AP211" s="134">
        <v>75</v>
      </c>
      <c r="AQ211" s="134">
        <v>0</v>
      </c>
      <c r="AR211" s="134">
        <v>0</v>
      </c>
      <c r="AS211" s="134">
        <v>18</v>
      </c>
      <c r="AT211" s="134">
        <v>472</v>
      </c>
      <c r="AU211" s="134">
        <v>0</v>
      </c>
    </row>
    <row r="212" spans="1:47">
      <c r="A212" s="133" t="s">
        <v>1410</v>
      </c>
      <c r="B212" s="134">
        <v>580</v>
      </c>
      <c r="C212" s="134">
        <v>491</v>
      </c>
      <c r="D212" s="134">
        <v>283</v>
      </c>
      <c r="E212" s="134">
        <v>297</v>
      </c>
      <c r="F212" s="134">
        <v>130</v>
      </c>
      <c r="G212" s="134">
        <v>338</v>
      </c>
      <c r="H212" s="134">
        <v>64</v>
      </c>
      <c r="I212" s="134">
        <v>48</v>
      </c>
      <c r="J212" s="134">
        <v>374</v>
      </c>
      <c r="K212" s="134">
        <v>206</v>
      </c>
      <c r="L212" s="134">
        <v>105</v>
      </c>
      <c r="M212" s="134">
        <v>580</v>
      </c>
      <c r="N212" s="134">
        <v>29</v>
      </c>
      <c r="O212" s="134">
        <v>36</v>
      </c>
      <c r="P212" s="134">
        <v>33</v>
      </c>
      <c r="Q212" s="134">
        <v>40</v>
      </c>
      <c r="R212" s="134">
        <v>121</v>
      </c>
      <c r="S212" s="134">
        <v>241</v>
      </c>
      <c r="T212" s="134">
        <v>45</v>
      </c>
      <c r="U212" s="134">
        <v>100</v>
      </c>
      <c r="V212" s="134">
        <v>430</v>
      </c>
      <c r="W212" s="134">
        <v>25</v>
      </c>
      <c r="X212" s="134">
        <v>4</v>
      </c>
      <c r="Y212" s="134">
        <v>4</v>
      </c>
      <c r="Z212" s="134">
        <v>99</v>
      </c>
      <c r="AA212" s="134">
        <v>6</v>
      </c>
      <c r="AB212" s="134">
        <v>33</v>
      </c>
      <c r="AC212" s="134">
        <v>41</v>
      </c>
      <c r="AD212" s="134">
        <v>64</v>
      </c>
      <c r="AE212" s="134">
        <v>19</v>
      </c>
      <c r="AF212" s="134">
        <v>13</v>
      </c>
      <c r="AG212" s="134">
        <v>138</v>
      </c>
      <c r="AH212" s="134">
        <v>2</v>
      </c>
      <c r="AI212" s="134">
        <v>40</v>
      </c>
      <c r="AJ212" s="134">
        <v>91</v>
      </c>
      <c r="AK212" s="134">
        <v>15</v>
      </c>
      <c r="AL212" s="134">
        <v>411</v>
      </c>
      <c r="AM212" s="134">
        <v>108</v>
      </c>
      <c r="AN212" s="134">
        <v>43</v>
      </c>
      <c r="AO212" s="134">
        <v>580</v>
      </c>
      <c r="AP212" s="134">
        <v>82</v>
      </c>
      <c r="AQ212" s="134">
        <v>0</v>
      </c>
      <c r="AR212" s="134">
        <v>0</v>
      </c>
      <c r="AS212" s="134">
        <v>16</v>
      </c>
      <c r="AT212" s="134">
        <v>482</v>
      </c>
      <c r="AU212" s="134">
        <v>0</v>
      </c>
    </row>
    <row r="213" spans="1:47">
      <c r="A213" s="133" t="s">
        <v>1421</v>
      </c>
      <c r="B213" s="134">
        <v>362</v>
      </c>
      <c r="C213" s="134">
        <v>283</v>
      </c>
      <c r="D213" s="134">
        <v>178</v>
      </c>
      <c r="E213" s="134">
        <v>184</v>
      </c>
      <c r="F213" s="134">
        <v>73</v>
      </c>
      <c r="G213" s="134">
        <v>213</v>
      </c>
      <c r="H213" s="134">
        <v>39</v>
      </c>
      <c r="I213" s="134">
        <v>37</v>
      </c>
      <c r="J213" s="134">
        <v>230</v>
      </c>
      <c r="K213" s="134">
        <v>132</v>
      </c>
      <c r="L213" s="134">
        <v>71</v>
      </c>
      <c r="M213" s="134">
        <v>362</v>
      </c>
      <c r="N213" s="134">
        <v>19</v>
      </c>
      <c r="O213" s="134">
        <v>66</v>
      </c>
      <c r="P213" s="134">
        <v>42</v>
      </c>
      <c r="Q213" s="134">
        <v>36</v>
      </c>
      <c r="R213" s="134">
        <v>75</v>
      </c>
      <c r="S213" s="134">
        <v>133</v>
      </c>
      <c r="T213" s="134">
        <v>26</v>
      </c>
      <c r="U213" s="134">
        <v>50</v>
      </c>
      <c r="V213" s="134">
        <v>233</v>
      </c>
      <c r="W213" s="134">
        <v>20</v>
      </c>
      <c r="X213" s="134">
        <v>3</v>
      </c>
      <c r="Y213" s="134">
        <v>1</v>
      </c>
      <c r="Z213" s="134">
        <v>65</v>
      </c>
      <c r="AA213" s="134">
        <v>9</v>
      </c>
      <c r="AB213" s="134">
        <v>28</v>
      </c>
      <c r="AC213" s="134">
        <v>26</v>
      </c>
      <c r="AD213" s="134">
        <v>14</v>
      </c>
      <c r="AE213" s="134">
        <v>24</v>
      </c>
      <c r="AF213" s="134">
        <v>9</v>
      </c>
      <c r="AG213" s="134">
        <v>79</v>
      </c>
      <c r="AH213" s="134">
        <v>5</v>
      </c>
      <c r="AI213" s="134">
        <v>36</v>
      </c>
      <c r="AJ213" s="134">
        <v>41</v>
      </c>
      <c r="AK213" s="134">
        <v>27</v>
      </c>
      <c r="AL213" s="134">
        <v>164</v>
      </c>
      <c r="AM213" s="134">
        <v>150</v>
      </c>
      <c r="AN213" s="134">
        <v>17</v>
      </c>
      <c r="AO213" s="134">
        <v>362</v>
      </c>
      <c r="AP213" s="134">
        <v>50</v>
      </c>
      <c r="AQ213" s="134">
        <v>0</v>
      </c>
      <c r="AR213" s="134">
        <v>0</v>
      </c>
      <c r="AS213" s="134">
        <v>15</v>
      </c>
      <c r="AT213" s="134">
        <v>297</v>
      </c>
      <c r="AU213" s="134">
        <v>0</v>
      </c>
    </row>
    <row r="214" spans="1:47">
      <c r="A214" s="133" t="s">
        <v>1405</v>
      </c>
      <c r="B214" s="134">
        <v>83</v>
      </c>
      <c r="C214" s="134">
        <v>63</v>
      </c>
      <c r="D214" s="134">
        <v>43</v>
      </c>
      <c r="E214" s="134">
        <v>40</v>
      </c>
      <c r="F214" s="134">
        <v>19</v>
      </c>
      <c r="G214" s="134">
        <v>49</v>
      </c>
      <c r="H214" s="134">
        <v>5</v>
      </c>
      <c r="I214" s="134">
        <v>10</v>
      </c>
      <c r="J214" s="134">
        <v>48</v>
      </c>
      <c r="K214" s="134">
        <v>35</v>
      </c>
      <c r="L214" s="134">
        <v>19</v>
      </c>
      <c r="M214" s="134">
        <v>83</v>
      </c>
      <c r="N214" s="134">
        <v>1</v>
      </c>
      <c r="O214" s="134">
        <v>0</v>
      </c>
      <c r="P214" s="134">
        <v>3</v>
      </c>
      <c r="Q214" s="134">
        <v>15</v>
      </c>
      <c r="R214" s="134">
        <v>22</v>
      </c>
      <c r="S214" s="134">
        <v>33</v>
      </c>
      <c r="T214" s="134">
        <v>4</v>
      </c>
      <c r="U214" s="134">
        <v>6</v>
      </c>
      <c r="V214" s="134">
        <v>50</v>
      </c>
      <c r="W214" s="134">
        <v>8</v>
      </c>
      <c r="X214" s="134">
        <v>1</v>
      </c>
      <c r="Y214" s="134">
        <v>0</v>
      </c>
      <c r="Z214" s="134">
        <v>11</v>
      </c>
      <c r="AA214" s="134">
        <v>3</v>
      </c>
      <c r="AB214" s="134">
        <v>1</v>
      </c>
      <c r="AC214" s="134">
        <v>5</v>
      </c>
      <c r="AD214" s="134">
        <v>6</v>
      </c>
      <c r="AE214" s="134">
        <v>5</v>
      </c>
      <c r="AF214" s="134">
        <v>2</v>
      </c>
      <c r="AG214" s="134">
        <v>16</v>
      </c>
      <c r="AH214" s="134">
        <v>2</v>
      </c>
      <c r="AI214" s="134">
        <v>15</v>
      </c>
      <c r="AJ214" s="134">
        <v>8</v>
      </c>
      <c r="AK214" s="134">
        <v>10</v>
      </c>
      <c r="AL214" s="134">
        <v>44</v>
      </c>
      <c r="AM214" s="134">
        <v>27</v>
      </c>
      <c r="AN214" s="134">
        <v>2</v>
      </c>
      <c r="AO214" s="134">
        <v>83</v>
      </c>
      <c r="AP214" s="134">
        <v>19</v>
      </c>
      <c r="AQ214" s="134">
        <v>0</v>
      </c>
      <c r="AR214" s="134">
        <v>0</v>
      </c>
      <c r="AS214" s="134">
        <v>6</v>
      </c>
      <c r="AT214" s="134">
        <v>58</v>
      </c>
      <c r="AU214" s="134">
        <v>0</v>
      </c>
    </row>
    <row r="215" spans="1:47">
      <c r="A215" s="133" t="s">
        <v>1406</v>
      </c>
      <c r="B215" s="134">
        <v>195</v>
      </c>
      <c r="C215" s="134">
        <v>144</v>
      </c>
      <c r="D215" s="134">
        <v>99</v>
      </c>
      <c r="E215" s="134">
        <v>96</v>
      </c>
      <c r="F215" s="134">
        <v>33</v>
      </c>
      <c r="G215" s="134">
        <v>119</v>
      </c>
      <c r="H215" s="134">
        <v>18</v>
      </c>
      <c r="I215" s="134">
        <v>25</v>
      </c>
      <c r="J215" s="134">
        <v>124</v>
      </c>
      <c r="K215" s="134">
        <v>71</v>
      </c>
      <c r="L215" s="134">
        <v>45</v>
      </c>
      <c r="M215" s="134">
        <v>195</v>
      </c>
      <c r="N215" s="134">
        <v>6</v>
      </c>
      <c r="O215" s="134">
        <v>0</v>
      </c>
      <c r="P215" s="134">
        <v>8</v>
      </c>
      <c r="Q215" s="134">
        <v>14</v>
      </c>
      <c r="R215" s="134">
        <v>41</v>
      </c>
      <c r="S215" s="134">
        <v>81</v>
      </c>
      <c r="T215" s="134">
        <v>18</v>
      </c>
      <c r="U215" s="134">
        <v>33</v>
      </c>
      <c r="V215" s="134">
        <v>144</v>
      </c>
      <c r="W215" s="134">
        <v>23</v>
      </c>
      <c r="X215" s="134">
        <v>2</v>
      </c>
      <c r="Y215" s="134">
        <v>2</v>
      </c>
      <c r="Z215" s="134">
        <v>22</v>
      </c>
      <c r="AA215" s="134">
        <v>4</v>
      </c>
      <c r="AB215" s="134">
        <v>11</v>
      </c>
      <c r="AC215" s="134">
        <v>8</v>
      </c>
      <c r="AD215" s="134">
        <v>10</v>
      </c>
      <c r="AE215" s="134">
        <v>9</v>
      </c>
      <c r="AF215" s="134">
        <v>3</v>
      </c>
      <c r="AG215" s="134">
        <v>52</v>
      </c>
      <c r="AH215" s="134">
        <v>1</v>
      </c>
      <c r="AI215" s="134">
        <v>25</v>
      </c>
      <c r="AJ215" s="134">
        <v>23</v>
      </c>
      <c r="AK215" s="134">
        <v>9</v>
      </c>
      <c r="AL215" s="134">
        <v>108</v>
      </c>
      <c r="AM215" s="134">
        <v>65</v>
      </c>
      <c r="AN215" s="134">
        <v>9</v>
      </c>
      <c r="AO215" s="134">
        <v>195</v>
      </c>
      <c r="AP215" s="134">
        <v>35</v>
      </c>
      <c r="AQ215" s="134">
        <v>0</v>
      </c>
      <c r="AR215" s="134">
        <v>0</v>
      </c>
      <c r="AS215" s="134">
        <v>11</v>
      </c>
      <c r="AT215" s="134">
        <v>149</v>
      </c>
      <c r="AU215" s="134">
        <v>0</v>
      </c>
    </row>
    <row r="216" spans="1:47">
      <c r="A216" s="133" t="s">
        <v>1393</v>
      </c>
      <c r="B216" s="134">
        <v>793</v>
      </c>
      <c r="C216" s="134">
        <v>668</v>
      </c>
      <c r="D216" s="134">
        <v>397</v>
      </c>
      <c r="E216" s="134">
        <v>396</v>
      </c>
      <c r="F216" s="134">
        <v>166</v>
      </c>
      <c r="G216" s="134">
        <v>452</v>
      </c>
      <c r="H216" s="134">
        <v>88</v>
      </c>
      <c r="I216" s="134">
        <v>87</v>
      </c>
      <c r="J216" s="134">
        <v>528</v>
      </c>
      <c r="K216" s="134">
        <v>265</v>
      </c>
      <c r="L216" s="134">
        <v>126</v>
      </c>
      <c r="M216" s="134">
        <v>793</v>
      </c>
      <c r="N216" s="134">
        <v>20</v>
      </c>
      <c r="O216" s="134">
        <v>361</v>
      </c>
      <c r="P216" s="134">
        <v>52</v>
      </c>
      <c r="Q216" s="134">
        <v>49</v>
      </c>
      <c r="R216" s="134">
        <v>163</v>
      </c>
      <c r="S216" s="134">
        <v>327</v>
      </c>
      <c r="T216" s="134">
        <v>67</v>
      </c>
      <c r="U216" s="134">
        <v>135</v>
      </c>
      <c r="V216" s="134">
        <v>583</v>
      </c>
      <c r="W216" s="134">
        <v>42</v>
      </c>
      <c r="X216" s="134">
        <v>7</v>
      </c>
      <c r="Y216" s="134">
        <v>1</v>
      </c>
      <c r="Z216" s="134">
        <v>122</v>
      </c>
      <c r="AA216" s="134">
        <v>12</v>
      </c>
      <c r="AB216" s="134">
        <v>61</v>
      </c>
      <c r="AC216" s="134">
        <v>73</v>
      </c>
      <c r="AD216" s="134">
        <v>55</v>
      </c>
      <c r="AE216" s="134">
        <v>43</v>
      </c>
      <c r="AF216" s="134">
        <v>18</v>
      </c>
      <c r="AG216" s="134">
        <v>175</v>
      </c>
      <c r="AH216" s="134">
        <v>3</v>
      </c>
      <c r="AI216" s="134">
        <v>67</v>
      </c>
      <c r="AJ216" s="134">
        <v>112</v>
      </c>
      <c r="AK216" s="134">
        <v>38</v>
      </c>
      <c r="AL216" s="134">
        <v>573</v>
      </c>
      <c r="AM216" s="134">
        <v>129</v>
      </c>
      <c r="AN216" s="134">
        <v>45</v>
      </c>
      <c r="AO216" s="134">
        <v>793</v>
      </c>
      <c r="AP216" s="134">
        <v>117</v>
      </c>
      <c r="AQ216" s="134">
        <v>0</v>
      </c>
      <c r="AR216" s="134">
        <v>0</v>
      </c>
      <c r="AS216" s="134">
        <v>18</v>
      </c>
      <c r="AT216" s="134">
        <v>658</v>
      </c>
      <c r="AU216" s="134">
        <v>0</v>
      </c>
    </row>
    <row r="217" spans="1:47">
      <c r="A217" s="133" t="s">
        <v>1310</v>
      </c>
      <c r="B217" s="134">
        <v>223</v>
      </c>
      <c r="C217" s="134">
        <v>171</v>
      </c>
      <c r="D217" s="134">
        <v>107</v>
      </c>
      <c r="E217" s="134">
        <v>116</v>
      </c>
      <c r="F217" s="134">
        <v>43</v>
      </c>
      <c r="G217" s="134">
        <v>130</v>
      </c>
      <c r="H217" s="134">
        <v>24</v>
      </c>
      <c r="I217" s="134">
        <v>26</v>
      </c>
      <c r="J217" s="134">
        <v>148</v>
      </c>
      <c r="K217" s="134">
        <v>75</v>
      </c>
      <c r="L217" s="134">
        <v>36</v>
      </c>
      <c r="M217" s="134">
        <v>223</v>
      </c>
      <c r="N217" s="134">
        <v>19</v>
      </c>
      <c r="O217" s="134">
        <v>0</v>
      </c>
      <c r="P217" s="134">
        <v>17</v>
      </c>
      <c r="Q217" s="134">
        <v>15</v>
      </c>
      <c r="R217" s="134">
        <v>42</v>
      </c>
      <c r="S217" s="134">
        <v>110</v>
      </c>
      <c r="T217" s="134">
        <v>22</v>
      </c>
      <c r="U217" s="134">
        <v>17</v>
      </c>
      <c r="V217" s="134">
        <v>163</v>
      </c>
      <c r="W217" s="134">
        <v>15</v>
      </c>
      <c r="X217" s="134">
        <v>5</v>
      </c>
      <c r="Y217" s="134">
        <v>0</v>
      </c>
      <c r="Z217" s="134">
        <v>37</v>
      </c>
      <c r="AA217" s="134">
        <v>6</v>
      </c>
      <c r="AB217" s="134">
        <v>7</v>
      </c>
      <c r="AC217" s="134">
        <v>21</v>
      </c>
      <c r="AD217" s="134">
        <v>27</v>
      </c>
      <c r="AE217" s="134">
        <v>8</v>
      </c>
      <c r="AF217" s="134">
        <v>6</v>
      </c>
      <c r="AG217" s="134">
        <v>55</v>
      </c>
      <c r="AH217" s="134">
        <v>2</v>
      </c>
      <c r="AI217" s="134">
        <v>18</v>
      </c>
      <c r="AJ217" s="134">
        <v>15</v>
      </c>
      <c r="AK217" s="134">
        <v>14</v>
      </c>
      <c r="AL217" s="134">
        <v>74</v>
      </c>
      <c r="AM217" s="134">
        <v>109</v>
      </c>
      <c r="AN217" s="134">
        <v>18</v>
      </c>
      <c r="AO217" s="134">
        <v>223</v>
      </c>
      <c r="AP217" s="134">
        <v>36</v>
      </c>
      <c r="AQ217" s="134">
        <v>0</v>
      </c>
      <c r="AR217" s="134">
        <v>0</v>
      </c>
      <c r="AS217" s="134">
        <v>7</v>
      </c>
      <c r="AT217" s="134">
        <v>180</v>
      </c>
      <c r="AU217" s="134">
        <v>0</v>
      </c>
    </row>
    <row r="218" spans="1:47">
      <c r="A218" s="133" t="s">
        <v>1400</v>
      </c>
      <c r="B218" s="134">
        <v>351</v>
      </c>
      <c r="C218" s="134">
        <v>279</v>
      </c>
      <c r="D218" s="134">
        <v>171</v>
      </c>
      <c r="E218" s="134">
        <v>180</v>
      </c>
      <c r="F218" s="134">
        <v>76</v>
      </c>
      <c r="G218" s="134">
        <v>198</v>
      </c>
      <c r="H218" s="134">
        <v>38</v>
      </c>
      <c r="I218" s="134">
        <v>39</v>
      </c>
      <c r="J218" s="134">
        <v>233</v>
      </c>
      <c r="K218" s="134">
        <v>118</v>
      </c>
      <c r="L218" s="134">
        <v>68</v>
      </c>
      <c r="M218" s="134">
        <v>351</v>
      </c>
      <c r="N218" s="134">
        <v>22</v>
      </c>
      <c r="O218" s="134">
        <v>81</v>
      </c>
      <c r="P218" s="134">
        <v>22</v>
      </c>
      <c r="Q218" s="134">
        <v>20</v>
      </c>
      <c r="R218" s="134">
        <v>73</v>
      </c>
      <c r="S218" s="134">
        <v>174</v>
      </c>
      <c r="T218" s="134">
        <v>30</v>
      </c>
      <c r="U218" s="134">
        <v>32</v>
      </c>
      <c r="V218" s="134">
        <v>266</v>
      </c>
      <c r="W218" s="134">
        <v>26</v>
      </c>
      <c r="X218" s="134">
        <v>2</v>
      </c>
      <c r="Y218" s="134">
        <v>3</v>
      </c>
      <c r="Z218" s="134">
        <v>55</v>
      </c>
      <c r="AA218" s="134">
        <v>5</v>
      </c>
      <c r="AB218" s="134">
        <v>27</v>
      </c>
      <c r="AC218" s="134">
        <v>33</v>
      </c>
      <c r="AD218" s="134">
        <v>23</v>
      </c>
      <c r="AE218" s="134">
        <v>16</v>
      </c>
      <c r="AF218" s="134">
        <v>9</v>
      </c>
      <c r="AG218" s="134">
        <v>93</v>
      </c>
      <c r="AH218" s="134">
        <v>2</v>
      </c>
      <c r="AI218" s="134">
        <v>37</v>
      </c>
      <c r="AJ218" s="134">
        <v>19</v>
      </c>
      <c r="AK218" s="134">
        <v>37</v>
      </c>
      <c r="AL218" s="134">
        <v>123</v>
      </c>
      <c r="AM218" s="134">
        <v>138</v>
      </c>
      <c r="AN218" s="134">
        <v>47</v>
      </c>
      <c r="AO218" s="134">
        <v>351</v>
      </c>
      <c r="AP218" s="134">
        <v>83</v>
      </c>
      <c r="AQ218" s="134">
        <v>0</v>
      </c>
      <c r="AR218" s="134">
        <v>0</v>
      </c>
      <c r="AS218" s="134">
        <v>19</v>
      </c>
      <c r="AT218" s="134">
        <v>249</v>
      </c>
      <c r="AU218" s="134">
        <v>0</v>
      </c>
    </row>
    <row r="219" spans="1:47">
      <c r="A219" s="133" t="s">
        <v>1308</v>
      </c>
      <c r="B219" s="134">
        <v>263</v>
      </c>
      <c r="C219" s="134">
        <v>199</v>
      </c>
      <c r="D219" s="134">
        <v>126</v>
      </c>
      <c r="E219" s="134">
        <v>137</v>
      </c>
      <c r="F219" s="134">
        <v>60</v>
      </c>
      <c r="G219" s="134">
        <v>141</v>
      </c>
      <c r="H219" s="134">
        <v>30</v>
      </c>
      <c r="I219" s="134">
        <v>32</v>
      </c>
      <c r="J219" s="134">
        <v>180</v>
      </c>
      <c r="K219" s="134">
        <v>83</v>
      </c>
      <c r="L219" s="134">
        <v>38</v>
      </c>
      <c r="M219" s="134">
        <v>263</v>
      </c>
      <c r="N219" s="134">
        <v>6</v>
      </c>
      <c r="O219" s="134">
        <v>0</v>
      </c>
      <c r="P219" s="134">
        <v>14</v>
      </c>
      <c r="Q219" s="134">
        <v>20</v>
      </c>
      <c r="R219" s="134">
        <v>51</v>
      </c>
      <c r="S219" s="134">
        <v>108</v>
      </c>
      <c r="T219" s="134">
        <v>24</v>
      </c>
      <c r="U219" s="134">
        <v>46</v>
      </c>
      <c r="V219" s="134">
        <v>195</v>
      </c>
      <c r="W219" s="134">
        <v>32</v>
      </c>
      <c r="X219" s="134">
        <v>6</v>
      </c>
      <c r="Y219" s="134">
        <v>1</v>
      </c>
      <c r="Z219" s="134">
        <v>45</v>
      </c>
      <c r="AA219" s="134">
        <v>5</v>
      </c>
      <c r="AB219" s="134">
        <v>11</v>
      </c>
      <c r="AC219" s="134">
        <v>17</v>
      </c>
      <c r="AD219" s="134">
        <v>21</v>
      </c>
      <c r="AE219" s="134">
        <v>19</v>
      </c>
      <c r="AF219" s="134">
        <v>2</v>
      </c>
      <c r="AG219" s="134">
        <v>62</v>
      </c>
      <c r="AH219" s="134">
        <v>1</v>
      </c>
      <c r="AI219" s="134">
        <v>16</v>
      </c>
      <c r="AJ219" s="134">
        <v>25</v>
      </c>
      <c r="AK219" s="134">
        <v>5</v>
      </c>
      <c r="AL219" s="134">
        <v>115</v>
      </c>
      <c r="AM219" s="134">
        <v>123</v>
      </c>
      <c r="AN219" s="134">
        <v>15</v>
      </c>
      <c r="AO219" s="134">
        <v>263</v>
      </c>
      <c r="AP219" s="134">
        <v>44</v>
      </c>
      <c r="AQ219" s="134">
        <v>0</v>
      </c>
      <c r="AR219" s="134">
        <v>0</v>
      </c>
      <c r="AS219" s="134">
        <v>8</v>
      </c>
      <c r="AT219" s="134">
        <v>211</v>
      </c>
      <c r="AU219" s="134">
        <v>0</v>
      </c>
    </row>
    <row r="220" spans="1:47">
      <c r="A220" s="133" t="s">
        <v>1413</v>
      </c>
      <c r="B220" s="134">
        <v>531</v>
      </c>
      <c r="C220" s="134">
        <v>406</v>
      </c>
      <c r="D220" s="134">
        <v>243</v>
      </c>
      <c r="E220" s="134">
        <v>288</v>
      </c>
      <c r="F220" s="134">
        <v>116</v>
      </c>
      <c r="G220" s="134">
        <v>299</v>
      </c>
      <c r="H220" s="134">
        <v>54</v>
      </c>
      <c r="I220" s="134">
        <v>62</v>
      </c>
      <c r="J220" s="134">
        <v>320</v>
      </c>
      <c r="K220" s="134">
        <v>211</v>
      </c>
      <c r="L220" s="134">
        <v>103</v>
      </c>
      <c r="M220" s="134">
        <v>531</v>
      </c>
      <c r="N220" s="134">
        <v>18</v>
      </c>
      <c r="O220" s="134">
        <v>0</v>
      </c>
      <c r="P220" s="134">
        <v>31</v>
      </c>
      <c r="Q220" s="134">
        <v>47</v>
      </c>
      <c r="R220" s="134">
        <v>136</v>
      </c>
      <c r="S220" s="134">
        <v>192</v>
      </c>
      <c r="T220" s="134">
        <v>44</v>
      </c>
      <c r="U220" s="134">
        <v>81</v>
      </c>
      <c r="V220" s="134">
        <v>377</v>
      </c>
      <c r="W220" s="134">
        <v>9</v>
      </c>
      <c r="X220" s="134">
        <v>2</v>
      </c>
      <c r="Y220" s="134">
        <v>8</v>
      </c>
      <c r="Z220" s="134">
        <v>96</v>
      </c>
      <c r="AA220" s="134">
        <v>4</v>
      </c>
      <c r="AB220" s="134">
        <v>38</v>
      </c>
      <c r="AC220" s="134">
        <v>39</v>
      </c>
      <c r="AD220" s="134">
        <v>26</v>
      </c>
      <c r="AE220" s="134">
        <v>26</v>
      </c>
      <c r="AF220" s="134">
        <v>8</v>
      </c>
      <c r="AG220" s="134">
        <v>143</v>
      </c>
      <c r="AH220" s="134">
        <v>7</v>
      </c>
      <c r="AI220" s="134">
        <v>62</v>
      </c>
      <c r="AJ220" s="134">
        <v>59</v>
      </c>
      <c r="AK220" s="134">
        <v>61</v>
      </c>
      <c r="AL220" s="134">
        <v>345</v>
      </c>
      <c r="AM220" s="134">
        <v>102</v>
      </c>
      <c r="AN220" s="134">
        <v>18</v>
      </c>
      <c r="AO220" s="134">
        <v>531</v>
      </c>
      <c r="AP220" s="134">
        <v>61</v>
      </c>
      <c r="AQ220" s="134">
        <v>0</v>
      </c>
      <c r="AR220" s="134">
        <v>0</v>
      </c>
      <c r="AS220" s="134">
        <v>28</v>
      </c>
      <c r="AT220" s="134">
        <v>442</v>
      </c>
      <c r="AU220" s="134">
        <v>0</v>
      </c>
    </row>
    <row r="221" spans="1:47">
      <c r="A221" s="133" t="s">
        <v>1337</v>
      </c>
      <c r="B221" s="134">
        <v>302</v>
      </c>
      <c r="C221" s="134">
        <v>260</v>
      </c>
      <c r="D221" s="134">
        <v>146</v>
      </c>
      <c r="E221" s="134">
        <v>156</v>
      </c>
      <c r="F221" s="134">
        <v>77</v>
      </c>
      <c r="G221" s="134">
        <v>158</v>
      </c>
      <c r="H221" s="134">
        <v>42</v>
      </c>
      <c r="I221" s="134">
        <v>25</v>
      </c>
      <c r="J221" s="134">
        <v>168</v>
      </c>
      <c r="K221" s="134">
        <v>134</v>
      </c>
      <c r="L221" s="134">
        <v>80</v>
      </c>
      <c r="M221" s="134">
        <v>302</v>
      </c>
      <c r="N221" s="134">
        <v>13</v>
      </c>
      <c r="O221" s="134">
        <v>0</v>
      </c>
      <c r="P221" s="134">
        <v>15</v>
      </c>
      <c r="Q221" s="134">
        <v>21</v>
      </c>
      <c r="R221" s="134">
        <v>65</v>
      </c>
      <c r="S221" s="134">
        <v>151</v>
      </c>
      <c r="T221" s="134">
        <v>23</v>
      </c>
      <c r="U221" s="134">
        <v>27</v>
      </c>
      <c r="V221" s="134">
        <v>225</v>
      </c>
      <c r="W221" s="134">
        <v>16</v>
      </c>
      <c r="X221" s="134">
        <v>0</v>
      </c>
      <c r="Y221" s="134">
        <v>4</v>
      </c>
      <c r="Z221" s="134">
        <v>43</v>
      </c>
      <c r="AA221" s="134">
        <v>3</v>
      </c>
      <c r="AB221" s="134">
        <v>15</v>
      </c>
      <c r="AC221" s="134">
        <v>17</v>
      </c>
      <c r="AD221" s="134">
        <v>14</v>
      </c>
      <c r="AE221" s="134">
        <v>16</v>
      </c>
      <c r="AF221" s="134">
        <v>11</v>
      </c>
      <c r="AG221" s="134">
        <v>77</v>
      </c>
      <c r="AH221" s="134">
        <v>3</v>
      </c>
      <c r="AI221" s="134">
        <v>36</v>
      </c>
      <c r="AJ221" s="134">
        <v>47</v>
      </c>
      <c r="AK221" s="134">
        <v>16</v>
      </c>
      <c r="AL221" s="134">
        <v>171</v>
      </c>
      <c r="AM221" s="134">
        <v>76</v>
      </c>
      <c r="AN221" s="134">
        <v>25</v>
      </c>
      <c r="AO221" s="134">
        <v>302</v>
      </c>
      <c r="AP221" s="134">
        <v>35</v>
      </c>
      <c r="AQ221" s="134">
        <v>0</v>
      </c>
      <c r="AR221" s="134">
        <v>0</v>
      </c>
      <c r="AS221" s="134">
        <v>10</v>
      </c>
      <c r="AT221" s="134">
        <v>257</v>
      </c>
      <c r="AU221" s="134">
        <v>0</v>
      </c>
    </row>
    <row r="222" spans="1:47">
      <c r="A222" s="133" t="s">
        <v>1420</v>
      </c>
      <c r="B222" s="134">
        <v>201</v>
      </c>
      <c r="C222" s="134">
        <v>175</v>
      </c>
      <c r="D222" s="134">
        <v>100</v>
      </c>
      <c r="E222" s="134">
        <v>101</v>
      </c>
      <c r="F222" s="134">
        <v>45</v>
      </c>
      <c r="G222" s="134">
        <v>112</v>
      </c>
      <c r="H222" s="134">
        <v>27</v>
      </c>
      <c r="I222" s="134">
        <v>17</v>
      </c>
      <c r="J222" s="134">
        <v>114</v>
      </c>
      <c r="K222" s="134">
        <v>87</v>
      </c>
      <c r="L222" s="134">
        <v>51</v>
      </c>
      <c r="M222" s="134">
        <v>201</v>
      </c>
      <c r="N222" s="134">
        <v>9</v>
      </c>
      <c r="O222" s="134">
        <v>72</v>
      </c>
      <c r="P222" s="134">
        <v>8</v>
      </c>
      <c r="Q222" s="134">
        <v>10</v>
      </c>
      <c r="R222" s="134">
        <v>24</v>
      </c>
      <c r="S222" s="134">
        <v>99</v>
      </c>
      <c r="T222" s="134">
        <v>13</v>
      </c>
      <c r="U222" s="134">
        <v>47</v>
      </c>
      <c r="V222" s="134">
        <v>168</v>
      </c>
      <c r="W222" s="134">
        <v>9</v>
      </c>
      <c r="X222" s="134">
        <v>0</v>
      </c>
      <c r="Y222" s="134">
        <v>0</v>
      </c>
      <c r="Z222" s="134">
        <v>35</v>
      </c>
      <c r="AA222" s="134">
        <v>0</v>
      </c>
      <c r="AB222" s="134">
        <v>14</v>
      </c>
      <c r="AC222" s="134">
        <v>16</v>
      </c>
      <c r="AD222" s="134">
        <v>5</v>
      </c>
      <c r="AE222" s="134">
        <v>16</v>
      </c>
      <c r="AF222" s="134">
        <v>1</v>
      </c>
      <c r="AG222" s="134">
        <v>56</v>
      </c>
      <c r="AH222" s="134">
        <v>2</v>
      </c>
      <c r="AI222" s="134">
        <v>10</v>
      </c>
      <c r="AJ222" s="134">
        <v>37</v>
      </c>
      <c r="AK222" s="134">
        <v>8</v>
      </c>
      <c r="AL222" s="134">
        <v>119</v>
      </c>
      <c r="AM222" s="134">
        <v>60</v>
      </c>
      <c r="AN222" s="134">
        <v>8</v>
      </c>
      <c r="AO222" s="134">
        <v>201</v>
      </c>
      <c r="AP222" s="134">
        <v>21</v>
      </c>
      <c r="AQ222" s="134">
        <v>0</v>
      </c>
      <c r="AR222" s="134">
        <v>0</v>
      </c>
      <c r="AS222" s="134">
        <v>4</v>
      </c>
      <c r="AT222" s="134">
        <v>176</v>
      </c>
      <c r="AU222" s="134">
        <v>0</v>
      </c>
    </row>
    <row r="223" spans="1:47">
      <c r="A223" s="133" t="s">
        <v>1402</v>
      </c>
      <c r="B223" s="134">
        <v>27</v>
      </c>
      <c r="C223" s="134">
        <v>21</v>
      </c>
      <c r="D223" s="134">
        <v>20</v>
      </c>
      <c r="E223" s="134">
        <v>7</v>
      </c>
      <c r="F223" s="134">
        <v>6</v>
      </c>
      <c r="G223" s="134">
        <v>11</v>
      </c>
      <c r="H223" s="134">
        <v>4</v>
      </c>
      <c r="I223" s="134">
        <v>6</v>
      </c>
      <c r="J223" s="134">
        <v>12</v>
      </c>
      <c r="K223" s="134">
        <v>15</v>
      </c>
      <c r="L223" s="134">
        <v>9</v>
      </c>
      <c r="M223" s="134">
        <v>27</v>
      </c>
      <c r="N223" s="134">
        <v>3</v>
      </c>
      <c r="O223" s="134">
        <v>0</v>
      </c>
      <c r="P223" s="134">
        <v>3</v>
      </c>
      <c r="Q223" s="134">
        <v>4</v>
      </c>
      <c r="R223" s="134">
        <v>7</v>
      </c>
      <c r="S223" s="134">
        <v>10</v>
      </c>
      <c r="T223" s="134">
        <v>1</v>
      </c>
      <c r="U223" s="134">
        <v>2</v>
      </c>
      <c r="V223" s="134">
        <v>15</v>
      </c>
      <c r="W223" s="134">
        <v>1</v>
      </c>
      <c r="X223" s="134">
        <v>1</v>
      </c>
      <c r="Y223" s="134">
        <v>0</v>
      </c>
      <c r="Z223" s="134">
        <v>4</v>
      </c>
      <c r="AA223" s="134">
        <v>0</v>
      </c>
      <c r="AB223" s="134">
        <v>1</v>
      </c>
      <c r="AC223" s="134">
        <v>0</v>
      </c>
      <c r="AD223" s="134">
        <v>3</v>
      </c>
      <c r="AE223" s="134">
        <v>1</v>
      </c>
      <c r="AF223" s="134">
        <v>1</v>
      </c>
      <c r="AG223" s="134">
        <v>8</v>
      </c>
      <c r="AH223" s="134">
        <v>2</v>
      </c>
      <c r="AI223" s="134">
        <v>2</v>
      </c>
      <c r="AJ223" s="134">
        <v>3</v>
      </c>
      <c r="AK223" s="134">
        <v>2</v>
      </c>
      <c r="AL223" s="134">
        <v>14</v>
      </c>
      <c r="AM223" s="134">
        <v>10</v>
      </c>
      <c r="AN223" s="134">
        <v>1</v>
      </c>
      <c r="AO223" s="134">
        <v>27</v>
      </c>
      <c r="AP223" s="134">
        <v>1</v>
      </c>
      <c r="AQ223" s="134">
        <v>0</v>
      </c>
      <c r="AR223" s="134">
        <v>0</v>
      </c>
      <c r="AS223" s="134">
        <v>0</v>
      </c>
      <c r="AT223" s="134">
        <v>26</v>
      </c>
      <c r="AU223" s="134">
        <v>0</v>
      </c>
    </row>
    <row r="224" spans="1:47">
      <c r="A224" s="133" t="s">
        <v>1407</v>
      </c>
      <c r="B224" s="134">
        <v>162</v>
      </c>
      <c r="C224" s="134">
        <v>122</v>
      </c>
      <c r="D224" s="134">
        <v>69</v>
      </c>
      <c r="E224" s="134">
        <v>93</v>
      </c>
      <c r="F224" s="134">
        <v>38</v>
      </c>
      <c r="G224" s="134">
        <v>79</v>
      </c>
      <c r="H224" s="134">
        <v>18</v>
      </c>
      <c r="I224" s="134">
        <v>27</v>
      </c>
      <c r="J224" s="134">
        <v>107</v>
      </c>
      <c r="K224" s="134">
        <v>55</v>
      </c>
      <c r="L224" s="134">
        <v>30</v>
      </c>
      <c r="M224" s="134">
        <v>162</v>
      </c>
      <c r="N224" s="134">
        <v>8</v>
      </c>
      <c r="O224" s="134">
        <v>0</v>
      </c>
      <c r="P224" s="134">
        <v>11</v>
      </c>
      <c r="Q224" s="134">
        <v>11</v>
      </c>
      <c r="R224" s="134">
        <v>32</v>
      </c>
      <c r="S224" s="134">
        <v>74</v>
      </c>
      <c r="T224" s="134">
        <v>8</v>
      </c>
      <c r="U224" s="134">
        <v>26</v>
      </c>
      <c r="V224" s="134">
        <v>115</v>
      </c>
      <c r="W224" s="134">
        <v>24</v>
      </c>
      <c r="X224" s="134">
        <v>1</v>
      </c>
      <c r="Y224" s="134">
        <v>0</v>
      </c>
      <c r="Z224" s="134">
        <v>24</v>
      </c>
      <c r="AA224" s="134">
        <v>1</v>
      </c>
      <c r="AB224" s="134">
        <v>12</v>
      </c>
      <c r="AC224" s="134">
        <v>10</v>
      </c>
      <c r="AD224" s="134">
        <v>9</v>
      </c>
      <c r="AE224" s="134">
        <v>7</v>
      </c>
      <c r="AF224" s="134">
        <v>4</v>
      </c>
      <c r="AG224" s="134">
        <v>48</v>
      </c>
      <c r="AH224" s="134">
        <v>2</v>
      </c>
      <c r="AI224" s="134">
        <v>12</v>
      </c>
      <c r="AJ224" s="134">
        <v>8</v>
      </c>
      <c r="AK224" s="134">
        <v>8</v>
      </c>
      <c r="AL224" s="134">
        <v>88</v>
      </c>
      <c r="AM224" s="134">
        <v>47</v>
      </c>
      <c r="AN224" s="134">
        <v>16</v>
      </c>
      <c r="AO224" s="134">
        <v>162</v>
      </c>
      <c r="AP224" s="134">
        <v>27</v>
      </c>
      <c r="AQ224" s="134">
        <v>0</v>
      </c>
      <c r="AR224" s="134">
        <v>0</v>
      </c>
      <c r="AS224" s="134">
        <v>5</v>
      </c>
      <c r="AT224" s="134">
        <v>130</v>
      </c>
      <c r="AU224" s="134">
        <v>0</v>
      </c>
    </row>
    <row r="225" spans="1:47">
      <c r="A225" s="133" t="s">
        <v>1417</v>
      </c>
      <c r="B225" s="134">
        <v>140</v>
      </c>
      <c r="C225" s="134">
        <v>107</v>
      </c>
      <c r="D225" s="134">
        <v>75</v>
      </c>
      <c r="E225" s="134">
        <v>65</v>
      </c>
      <c r="F225" s="134">
        <v>34</v>
      </c>
      <c r="G225" s="134">
        <v>72</v>
      </c>
      <c r="H225" s="134">
        <v>16</v>
      </c>
      <c r="I225" s="134">
        <v>18</v>
      </c>
      <c r="J225" s="134">
        <v>92</v>
      </c>
      <c r="K225" s="134">
        <v>48</v>
      </c>
      <c r="L225" s="134">
        <v>28</v>
      </c>
      <c r="M225" s="134">
        <v>140</v>
      </c>
      <c r="N225" s="134">
        <v>4</v>
      </c>
      <c r="O225" s="134">
        <v>0</v>
      </c>
      <c r="P225" s="134">
        <v>21</v>
      </c>
      <c r="Q225" s="134">
        <v>21</v>
      </c>
      <c r="R225" s="134">
        <v>37</v>
      </c>
      <c r="S225" s="134">
        <v>45</v>
      </c>
      <c r="T225" s="134">
        <v>7</v>
      </c>
      <c r="U225" s="134">
        <v>9</v>
      </c>
      <c r="V225" s="134">
        <v>71</v>
      </c>
      <c r="W225" s="134">
        <v>11</v>
      </c>
      <c r="X225" s="134">
        <v>3</v>
      </c>
      <c r="Y225" s="134">
        <v>3</v>
      </c>
      <c r="Z225" s="134">
        <v>15</v>
      </c>
      <c r="AA225" s="134">
        <v>6</v>
      </c>
      <c r="AB225" s="134">
        <v>8</v>
      </c>
      <c r="AC225" s="134">
        <v>10</v>
      </c>
      <c r="AD225" s="134">
        <v>9</v>
      </c>
      <c r="AE225" s="134">
        <v>5</v>
      </c>
      <c r="AF225" s="134">
        <v>3</v>
      </c>
      <c r="AG225" s="134">
        <v>30</v>
      </c>
      <c r="AH225" s="134">
        <v>5</v>
      </c>
      <c r="AI225" s="134">
        <v>17</v>
      </c>
      <c r="AJ225" s="134">
        <v>15</v>
      </c>
      <c r="AK225" s="134">
        <v>17</v>
      </c>
      <c r="AL225" s="134">
        <v>75</v>
      </c>
      <c r="AM225" s="134">
        <v>44</v>
      </c>
      <c r="AN225" s="134">
        <v>3</v>
      </c>
      <c r="AO225" s="134">
        <v>140</v>
      </c>
      <c r="AP225" s="134">
        <v>21</v>
      </c>
      <c r="AQ225" s="134">
        <v>0</v>
      </c>
      <c r="AR225" s="134">
        <v>0</v>
      </c>
      <c r="AS225" s="134">
        <v>9</v>
      </c>
      <c r="AT225" s="134">
        <v>110</v>
      </c>
      <c r="AU225" s="134">
        <v>0</v>
      </c>
    </row>
    <row r="226" spans="1:47">
      <c r="A226" s="133" t="s">
        <v>1418</v>
      </c>
      <c r="B226" s="134">
        <v>362</v>
      </c>
      <c r="C226" s="134">
        <v>294</v>
      </c>
      <c r="D226" s="134">
        <v>195</v>
      </c>
      <c r="E226" s="134">
        <v>167</v>
      </c>
      <c r="F226" s="134">
        <v>82</v>
      </c>
      <c r="G226" s="134">
        <v>212</v>
      </c>
      <c r="H226" s="134">
        <v>38</v>
      </c>
      <c r="I226" s="134">
        <v>30</v>
      </c>
      <c r="J226" s="134">
        <v>211</v>
      </c>
      <c r="K226" s="134">
        <v>151</v>
      </c>
      <c r="L226" s="134">
        <v>86</v>
      </c>
      <c r="M226" s="134">
        <v>362</v>
      </c>
      <c r="N226" s="134">
        <v>18</v>
      </c>
      <c r="O226" s="134">
        <v>0</v>
      </c>
      <c r="P226" s="134">
        <v>70</v>
      </c>
      <c r="Q226" s="134">
        <v>35</v>
      </c>
      <c r="R226" s="134">
        <v>59</v>
      </c>
      <c r="S226" s="134">
        <v>113</v>
      </c>
      <c r="T226" s="134">
        <v>29</v>
      </c>
      <c r="U226" s="134">
        <v>56</v>
      </c>
      <c r="V226" s="134">
        <v>227</v>
      </c>
      <c r="W226" s="134">
        <v>13</v>
      </c>
      <c r="X226" s="134">
        <v>4</v>
      </c>
      <c r="Y226" s="134">
        <v>2</v>
      </c>
      <c r="Z226" s="134">
        <v>49</v>
      </c>
      <c r="AA226" s="134">
        <v>6</v>
      </c>
      <c r="AB226" s="134">
        <v>23</v>
      </c>
      <c r="AC226" s="134">
        <v>35</v>
      </c>
      <c r="AD226" s="134">
        <v>12</v>
      </c>
      <c r="AE226" s="134">
        <v>11</v>
      </c>
      <c r="AF226" s="134">
        <v>10</v>
      </c>
      <c r="AG226" s="134">
        <v>96</v>
      </c>
      <c r="AH226" s="134">
        <v>4</v>
      </c>
      <c r="AI226" s="134">
        <v>52</v>
      </c>
      <c r="AJ226" s="134">
        <v>40</v>
      </c>
      <c r="AK226" s="134">
        <v>17</v>
      </c>
      <c r="AL226" s="134">
        <v>230</v>
      </c>
      <c r="AM226" s="134">
        <v>92</v>
      </c>
      <c r="AN226" s="134">
        <v>19</v>
      </c>
      <c r="AO226" s="134">
        <v>362</v>
      </c>
      <c r="AP226" s="134">
        <v>41</v>
      </c>
      <c r="AQ226" s="134">
        <v>0</v>
      </c>
      <c r="AR226" s="134">
        <v>0</v>
      </c>
      <c r="AS226" s="134">
        <v>11</v>
      </c>
      <c r="AT226" s="134">
        <v>310</v>
      </c>
      <c r="AU226" s="134">
        <v>0</v>
      </c>
    </row>
    <row r="227" spans="1:47">
      <c r="A227" s="133" t="s">
        <v>1408</v>
      </c>
      <c r="B227" s="134">
        <v>197</v>
      </c>
      <c r="C227" s="134">
        <v>152</v>
      </c>
      <c r="D227" s="134">
        <v>88</v>
      </c>
      <c r="E227" s="134">
        <v>109</v>
      </c>
      <c r="F227" s="134">
        <v>46</v>
      </c>
      <c r="G227" s="134">
        <v>107</v>
      </c>
      <c r="H227" s="134">
        <v>22</v>
      </c>
      <c r="I227" s="134">
        <v>22</v>
      </c>
      <c r="J227" s="134">
        <v>137</v>
      </c>
      <c r="K227" s="134">
        <v>60</v>
      </c>
      <c r="L227" s="134">
        <v>36</v>
      </c>
      <c r="M227" s="134">
        <v>197</v>
      </c>
      <c r="N227" s="134">
        <v>12</v>
      </c>
      <c r="O227" s="134">
        <v>0</v>
      </c>
      <c r="P227" s="134">
        <v>14</v>
      </c>
      <c r="Q227" s="134">
        <v>16</v>
      </c>
      <c r="R227" s="134">
        <v>34</v>
      </c>
      <c r="S227" s="134">
        <v>98</v>
      </c>
      <c r="T227" s="134">
        <v>12</v>
      </c>
      <c r="U227" s="134">
        <v>23</v>
      </c>
      <c r="V227" s="134">
        <v>146</v>
      </c>
      <c r="W227" s="134">
        <v>16</v>
      </c>
      <c r="X227" s="134">
        <v>5</v>
      </c>
      <c r="Y227" s="134">
        <v>2</v>
      </c>
      <c r="Z227" s="134">
        <v>33</v>
      </c>
      <c r="AA227" s="134">
        <v>2</v>
      </c>
      <c r="AB227" s="134">
        <v>14</v>
      </c>
      <c r="AC227" s="134">
        <v>10</v>
      </c>
      <c r="AD227" s="134">
        <v>17</v>
      </c>
      <c r="AE227" s="134">
        <v>18</v>
      </c>
      <c r="AF227" s="134">
        <v>2</v>
      </c>
      <c r="AG227" s="134">
        <v>45</v>
      </c>
      <c r="AH227" s="134">
        <v>3</v>
      </c>
      <c r="AI227" s="134">
        <v>16</v>
      </c>
      <c r="AJ227" s="134">
        <v>14</v>
      </c>
      <c r="AK227" s="134">
        <v>7</v>
      </c>
      <c r="AL227" s="134">
        <v>89</v>
      </c>
      <c r="AM227" s="134">
        <v>74</v>
      </c>
      <c r="AN227" s="134">
        <v>23</v>
      </c>
      <c r="AO227" s="134">
        <v>197</v>
      </c>
      <c r="AP227" s="134">
        <v>35</v>
      </c>
      <c r="AQ227" s="134">
        <v>0</v>
      </c>
      <c r="AR227" s="134">
        <v>0</v>
      </c>
      <c r="AS227" s="134">
        <v>14</v>
      </c>
      <c r="AT227" s="134">
        <v>148</v>
      </c>
      <c r="AU227" s="134">
        <v>0</v>
      </c>
    </row>
    <row r="228" spans="1:47">
      <c r="A228" s="133" t="s">
        <v>1415</v>
      </c>
      <c r="B228" s="134">
        <v>299</v>
      </c>
      <c r="C228" s="134">
        <v>238</v>
      </c>
      <c r="D228" s="134">
        <v>134</v>
      </c>
      <c r="E228" s="134">
        <v>165</v>
      </c>
      <c r="F228" s="134">
        <v>77</v>
      </c>
      <c r="G228" s="134">
        <v>164</v>
      </c>
      <c r="H228" s="134">
        <v>37</v>
      </c>
      <c r="I228" s="134">
        <v>21</v>
      </c>
      <c r="J228" s="134">
        <v>187</v>
      </c>
      <c r="K228" s="134">
        <v>112</v>
      </c>
      <c r="L228" s="134">
        <v>56</v>
      </c>
      <c r="M228" s="134">
        <v>299</v>
      </c>
      <c r="N228" s="134">
        <v>20</v>
      </c>
      <c r="O228" s="134">
        <v>36</v>
      </c>
      <c r="P228" s="134">
        <v>25</v>
      </c>
      <c r="Q228" s="134">
        <v>28</v>
      </c>
      <c r="R228" s="134">
        <v>45</v>
      </c>
      <c r="S228" s="134">
        <v>125</v>
      </c>
      <c r="T228" s="134">
        <v>25</v>
      </c>
      <c r="U228" s="134">
        <v>51</v>
      </c>
      <c r="V228" s="134">
        <v>213</v>
      </c>
      <c r="W228" s="134">
        <v>18</v>
      </c>
      <c r="X228" s="134">
        <v>0</v>
      </c>
      <c r="Y228" s="134">
        <v>1</v>
      </c>
      <c r="Z228" s="134">
        <v>48</v>
      </c>
      <c r="AA228" s="134">
        <v>4</v>
      </c>
      <c r="AB228" s="134">
        <v>9</v>
      </c>
      <c r="AC228" s="134">
        <v>15</v>
      </c>
      <c r="AD228" s="134">
        <v>19</v>
      </c>
      <c r="AE228" s="134">
        <v>18</v>
      </c>
      <c r="AF228" s="134">
        <v>8</v>
      </c>
      <c r="AG228" s="134">
        <v>81</v>
      </c>
      <c r="AH228" s="134">
        <v>1</v>
      </c>
      <c r="AI228" s="134">
        <v>35</v>
      </c>
      <c r="AJ228" s="134">
        <v>39</v>
      </c>
      <c r="AK228" s="134">
        <v>19</v>
      </c>
      <c r="AL228" s="134">
        <v>161</v>
      </c>
      <c r="AM228" s="134">
        <v>99</v>
      </c>
      <c r="AN228" s="134">
        <v>18</v>
      </c>
      <c r="AO228" s="134">
        <v>299</v>
      </c>
      <c r="AP228" s="134">
        <v>41</v>
      </c>
      <c r="AQ228" s="134">
        <v>0</v>
      </c>
      <c r="AR228" s="134">
        <v>0</v>
      </c>
      <c r="AS228" s="134">
        <v>12</v>
      </c>
      <c r="AT228" s="134">
        <v>246</v>
      </c>
      <c r="AU228" s="134">
        <v>0</v>
      </c>
    </row>
    <row r="229" spans="1:47">
      <c r="A229" s="133" t="s">
        <v>1404</v>
      </c>
      <c r="B229" s="134">
        <v>179</v>
      </c>
      <c r="C229" s="134">
        <v>136</v>
      </c>
      <c r="D229" s="134">
        <v>87</v>
      </c>
      <c r="E229" s="134">
        <v>92</v>
      </c>
      <c r="F229" s="134">
        <v>34</v>
      </c>
      <c r="G229" s="134">
        <v>108</v>
      </c>
      <c r="H229" s="134">
        <v>28</v>
      </c>
      <c r="I229" s="134">
        <v>9</v>
      </c>
      <c r="J229" s="134">
        <v>119</v>
      </c>
      <c r="K229" s="134">
        <v>60</v>
      </c>
      <c r="L229" s="134">
        <v>36</v>
      </c>
      <c r="M229" s="134">
        <v>179</v>
      </c>
      <c r="N229" s="134">
        <v>11</v>
      </c>
      <c r="O229" s="134">
        <v>0</v>
      </c>
      <c r="P229" s="134">
        <v>14</v>
      </c>
      <c r="Q229" s="134">
        <v>21</v>
      </c>
      <c r="R229" s="134">
        <v>41</v>
      </c>
      <c r="S229" s="134">
        <v>75</v>
      </c>
      <c r="T229" s="134">
        <v>15</v>
      </c>
      <c r="U229" s="134">
        <v>13</v>
      </c>
      <c r="V229" s="134">
        <v>109</v>
      </c>
      <c r="W229" s="134">
        <v>22</v>
      </c>
      <c r="X229" s="134">
        <v>3</v>
      </c>
      <c r="Y229" s="134">
        <v>2</v>
      </c>
      <c r="Z229" s="134">
        <v>26</v>
      </c>
      <c r="AA229" s="134">
        <v>5</v>
      </c>
      <c r="AB229" s="134">
        <v>8</v>
      </c>
      <c r="AC229" s="134">
        <v>8</v>
      </c>
      <c r="AD229" s="134">
        <v>22</v>
      </c>
      <c r="AE229" s="134">
        <v>11</v>
      </c>
      <c r="AF229" s="134">
        <v>2</v>
      </c>
      <c r="AG229" s="134">
        <v>36</v>
      </c>
      <c r="AH229" s="134">
        <v>2</v>
      </c>
      <c r="AI229" s="134">
        <v>20</v>
      </c>
      <c r="AJ229" s="134">
        <v>12</v>
      </c>
      <c r="AK229" s="134">
        <v>11</v>
      </c>
      <c r="AL229" s="134">
        <v>76</v>
      </c>
      <c r="AM229" s="134">
        <v>67</v>
      </c>
      <c r="AN229" s="134">
        <v>18</v>
      </c>
      <c r="AO229" s="134">
        <v>179</v>
      </c>
      <c r="AP229" s="134">
        <v>29</v>
      </c>
      <c r="AQ229" s="134">
        <v>0</v>
      </c>
      <c r="AR229" s="134">
        <v>0</v>
      </c>
      <c r="AS229" s="134">
        <v>8</v>
      </c>
      <c r="AT229" s="134">
        <v>142</v>
      </c>
      <c r="AU229" s="134">
        <v>0</v>
      </c>
    </row>
    <row r="230" spans="1:47">
      <c r="A230" s="133" t="s">
        <v>1412</v>
      </c>
      <c r="B230" s="134">
        <v>97</v>
      </c>
      <c r="C230" s="134">
        <v>75</v>
      </c>
      <c r="D230" s="134">
        <v>62</v>
      </c>
      <c r="E230" s="134">
        <v>35</v>
      </c>
      <c r="F230" s="134">
        <v>27</v>
      </c>
      <c r="G230" s="134">
        <v>49</v>
      </c>
      <c r="H230" s="134">
        <v>9</v>
      </c>
      <c r="I230" s="134">
        <v>12</v>
      </c>
      <c r="J230" s="134">
        <v>49</v>
      </c>
      <c r="K230" s="134">
        <v>48</v>
      </c>
      <c r="L230" s="134">
        <v>22</v>
      </c>
      <c r="M230" s="134">
        <v>97</v>
      </c>
      <c r="N230" s="134">
        <v>5</v>
      </c>
      <c r="O230" s="134">
        <v>0</v>
      </c>
      <c r="P230" s="134">
        <v>16</v>
      </c>
      <c r="Q230" s="134">
        <v>17</v>
      </c>
      <c r="R230" s="134">
        <v>27</v>
      </c>
      <c r="S230" s="134">
        <v>24</v>
      </c>
      <c r="T230" s="134">
        <v>5</v>
      </c>
      <c r="U230" s="134">
        <v>8</v>
      </c>
      <c r="V230" s="134">
        <v>45</v>
      </c>
      <c r="W230" s="134">
        <v>6</v>
      </c>
      <c r="X230" s="134">
        <v>2</v>
      </c>
      <c r="Y230" s="134">
        <v>0</v>
      </c>
      <c r="Z230" s="134">
        <v>17</v>
      </c>
      <c r="AA230" s="134">
        <v>7</v>
      </c>
      <c r="AB230" s="134">
        <v>2</v>
      </c>
      <c r="AC230" s="134">
        <v>11</v>
      </c>
      <c r="AD230" s="134">
        <v>7</v>
      </c>
      <c r="AE230" s="134">
        <v>5</v>
      </c>
      <c r="AF230" s="134">
        <v>1</v>
      </c>
      <c r="AG230" s="134">
        <v>12</v>
      </c>
      <c r="AH230" s="134">
        <v>3</v>
      </c>
      <c r="AI230" s="134">
        <v>10</v>
      </c>
      <c r="AJ230" s="134">
        <v>14</v>
      </c>
      <c r="AK230" s="134">
        <v>9</v>
      </c>
      <c r="AL230" s="134">
        <v>51</v>
      </c>
      <c r="AM230" s="134">
        <v>27</v>
      </c>
      <c r="AN230" s="134">
        <v>6</v>
      </c>
      <c r="AO230" s="134">
        <v>97</v>
      </c>
      <c r="AP230" s="134">
        <v>8</v>
      </c>
      <c r="AQ230" s="134">
        <v>0</v>
      </c>
      <c r="AR230" s="134">
        <v>0</v>
      </c>
      <c r="AS230" s="134">
        <v>2</v>
      </c>
      <c r="AT230" s="134">
        <v>87</v>
      </c>
      <c r="AU230" s="134">
        <v>0</v>
      </c>
    </row>
    <row r="231" spans="1:47">
      <c r="A231" s="133" t="s">
        <v>1423</v>
      </c>
      <c r="B231" s="134">
        <v>479</v>
      </c>
      <c r="C231" s="134">
        <v>388</v>
      </c>
      <c r="D231" s="134">
        <v>228</v>
      </c>
      <c r="E231" s="134">
        <v>251</v>
      </c>
      <c r="F231" s="134">
        <v>98</v>
      </c>
      <c r="G231" s="134">
        <v>282</v>
      </c>
      <c r="H231" s="134">
        <v>51</v>
      </c>
      <c r="I231" s="134">
        <v>48</v>
      </c>
      <c r="J231" s="134">
        <v>324</v>
      </c>
      <c r="K231" s="134">
        <v>155</v>
      </c>
      <c r="L231" s="134">
        <v>84</v>
      </c>
      <c r="M231" s="134">
        <v>479</v>
      </c>
      <c r="N231" s="134">
        <v>19</v>
      </c>
      <c r="O231" s="134">
        <v>73</v>
      </c>
      <c r="P231" s="134">
        <v>43</v>
      </c>
      <c r="Q231" s="134">
        <v>37</v>
      </c>
      <c r="R231" s="134">
        <v>92</v>
      </c>
      <c r="S231" s="134">
        <v>158</v>
      </c>
      <c r="T231" s="134">
        <v>33</v>
      </c>
      <c r="U231" s="134">
        <v>116</v>
      </c>
      <c r="V231" s="134">
        <v>346</v>
      </c>
      <c r="W231" s="134">
        <v>14</v>
      </c>
      <c r="X231" s="134">
        <v>7</v>
      </c>
      <c r="Y231" s="134">
        <v>4</v>
      </c>
      <c r="Z231" s="134">
        <v>64</v>
      </c>
      <c r="AA231" s="134">
        <v>5</v>
      </c>
      <c r="AB231" s="134">
        <v>55</v>
      </c>
      <c r="AC231" s="134">
        <v>45</v>
      </c>
      <c r="AD231" s="134">
        <v>23</v>
      </c>
      <c r="AE231" s="134">
        <v>27</v>
      </c>
      <c r="AF231" s="134">
        <v>11</v>
      </c>
      <c r="AG231" s="134">
        <v>115</v>
      </c>
      <c r="AH231" s="134">
        <v>3</v>
      </c>
      <c r="AI231" s="134">
        <v>53</v>
      </c>
      <c r="AJ231" s="134">
        <v>50</v>
      </c>
      <c r="AK231" s="134">
        <v>46</v>
      </c>
      <c r="AL231" s="134">
        <v>325</v>
      </c>
      <c r="AM231" s="134">
        <v>74</v>
      </c>
      <c r="AN231" s="134">
        <v>30</v>
      </c>
      <c r="AO231" s="134">
        <v>479</v>
      </c>
      <c r="AP231" s="134">
        <v>59</v>
      </c>
      <c r="AQ231" s="134">
        <v>0</v>
      </c>
      <c r="AR231" s="134">
        <v>0</v>
      </c>
      <c r="AS231" s="134">
        <v>13</v>
      </c>
      <c r="AT231" s="134">
        <v>407</v>
      </c>
      <c r="AU231" s="134">
        <v>0</v>
      </c>
    </row>
    <row r="232" spans="1:47">
      <c r="A232" s="133" t="s">
        <v>1422</v>
      </c>
      <c r="B232" s="134">
        <v>226</v>
      </c>
      <c r="C232" s="134">
        <v>191</v>
      </c>
      <c r="D232" s="134">
        <v>97</v>
      </c>
      <c r="E232" s="134">
        <v>129</v>
      </c>
      <c r="F232" s="134">
        <v>57</v>
      </c>
      <c r="G232" s="134">
        <v>134</v>
      </c>
      <c r="H232" s="134">
        <v>19</v>
      </c>
      <c r="I232" s="134">
        <v>16</v>
      </c>
      <c r="J232" s="134">
        <v>152</v>
      </c>
      <c r="K232" s="134">
        <v>74</v>
      </c>
      <c r="L232" s="134">
        <v>40</v>
      </c>
      <c r="M232" s="134">
        <v>226</v>
      </c>
      <c r="N232" s="134">
        <v>8</v>
      </c>
      <c r="O232" s="134">
        <v>61</v>
      </c>
      <c r="P232" s="134">
        <v>13</v>
      </c>
      <c r="Q232" s="134">
        <v>14</v>
      </c>
      <c r="R232" s="134">
        <v>66</v>
      </c>
      <c r="S232" s="134">
        <v>86</v>
      </c>
      <c r="T232" s="134">
        <v>20</v>
      </c>
      <c r="U232" s="134">
        <v>27</v>
      </c>
      <c r="V232" s="134">
        <v>160</v>
      </c>
      <c r="W232" s="134">
        <v>5</v>
      </c>
      <c r="X232" s="134">
        <v>0</v>
      </c>
      <c r="Y232" s="134">
        <v>1</v>
      </c>
      <c r="Z232" s="134">
        <v>36</v>
      </c>
      <c r="AA232" s="134">
        <v>5</v>
      </c>
      <c r="AB232" s="134">
        <v>11</v>
      </c>
      <c r="AC232" s="134">
        <v>14</v>
      </c>
      <c r="AD232" s="134">
        <v>15</v>
      </c>
      <c r="AE232" s="134">
        <v>17</v>
      </c>
      <c r="AF232" s="134">
        <v>6</v>
      </c>
      <c r="AG232" s="134">
        <v>60</v>
      </c>
      <c r="AH232" s="134">
        <v>1</v>
      </c>
      <c r="AI232" s="134">
        <v>18</v>
      </c>
      <c r="AJ232" s="134">
        <v>35</v>
      </c>
      <c r="AK232" s="134">
        <v>8</v>
      </c>
      <c r="AL232" s="134">
        <v>113</v>
      </c>
      <c r="AM232" s="134">
        <v>81</v>
      </c>
      <c r="AN232" s="134">
        <v>19</v>
      </c>
      <c r="AO232" s="134">
        <v>226</v>
      </c>
      <c r="AP232" s="134">
        <v>23</v>
      </c>
      <c r="AQ232" s="134">
        <v>0</v>
      </c>
      <c r="AR232" s="134">
        <v>0</v>
      </c>
      <c r="AS232" s="134">
        <v>6</v>
      </c>
      <c r="AT232" s="134">
        <v>197</v>
      </c>
      <c r="AU232" s="134">
        <v>0</v>
      </c>
    </row>
    <row r="233" spans="1:47">
      <c r="A233" s="133" t="s">
        <v>1411</v>
      </c>
      <c r="B233" s="134">
        <v>87</v>
      </c>
      <c r="C233" s="134">
        <v>71</v>
      </c>
      <c r="D233" s="134">
        <v>53</v>
      </c>
      <c r="E233" s="134">
        <v>34</v>
      </c>
      <c r="F233" s="134">
        <v>21</v>
      </c>
      <c r="G233" s="134">
        <v>42</v>
      </c>
      <c r="H233" s="134">
        <v>11</v>
      </c>
      <c r="I233" s="134">
        <v>13</v>
      </c>
      <c r="J233" s="134">
        <v>60</v>
      </c>
      <c r="K233" s="134">
        <v>27</v>
      </c>
      <c r="L233" s="134">
        <v>14</v>
      </c>
      <c r="M233" s="134">
        <v>87</v>
      </c>
      <c r="N233" s="134">
        <v>5</v>
      </c>
      <c r="O233" s="134">
        <v>0</v>
      </c>
      <c r="P233" s="134">
        <v>11</v>
      </c>
      <c r="Q233" s="134">
        <v>14</v>
      </c>
      <c r="R233" s="134">
        <v>13</v>
      </c>
      <c r="S233" s="134">
        <v>36</v>
      </c>
      <c r="T233" s="134">
        <v>6</v>
      </c>
      <c r="U233" s="134">
        <v>7</v>
      </c>
      <c r="V233" s="134">
        <v>52</v>
      </c>
      <c r="W233" s="134">
        <v>8</v>
      </c>
      <c r="X233" s="134">
        <v>0</v>
      </c>
      <c r="Y233" s="134">
        <v>1</v>
      </c>
      <c r="Z233" s="134">
        <v>11</v>
      </c>
      <c r="AA233" s="134">
        <v>2</v>
      </c>
      <c r="AB233" s="134">
        <v>7</v>
      </c>
      <c r="AC233" s="134">
        <v>10</v>
      </c>
      <c r="AD233" s="134">
        <v>5</v>
      </c>
      <c r="AE233" s="134">
        <v>8</v>
      </c>
      <c r="AF233" s="134">
        <v>1</v>
      </c>
      <c r="AG233" s="134">
        <v>14</v>
      </c>
      <c r="AH233" s="134">
        <v>1</v>
      </c>
      <c r="AI233" s="134">
        <v>6</v>
      </c>
      <c r="AJ233" s="134">
        <v>13</v>
      </c>
      <c r="AK233" s="134">
        <v>5</v>
      </c>
      <c r="AL233" s="134">
        <v>51</v>
      </c>
      <c r="AM233" s="134">
        <v>23</v>
      </c>
      <c r="AN233" s="134">
        <v>3</v>
      </c>
      <c r="AO233" s="134">
        <v>87</v>
      </c>
      <c r="AP233" s="134">
        <v>15</v>
      </c>
      <c r="AQ233" s="134">
        <v>0</v>
      </c>
      <c r="AR233" s="134">
        <v>0</v>
      </c>
      <c r="AS233" s="134">
        <v>9</v>
      </c>
      <c r="AT233" s="134">
        <v>63</v>
      </c>
      <c r="AU233" s="134">
        <v>0</v>
      </c>
    </row>
    <row r="234" spans="1:47">
      <c r="A234" s="133" t="s">
        <v>1403</v>
      </c>
      <c r="B234" s="134">
        <v>238</v>
      </c>
      <c r="C234" s="134">
        <v>191</v>
      </c>
      <c r="D234" s="134">
        <v>123</v>
      </c>
      <c r="E234" s="134">
        <v>115</v>
      </c>
      <c r="F234" s="134">
        <v>53</v>
      </c>
      <c r="G234" s="134">
        <v>120</v>
      </c>
      <c r="H234" s="134">
        <v>30</v>
      </c>
      <c r="I234" s="134">
        <v>35</v>
      </c>
      <c r="J234" s="134">
        <v>138</v>
      </c>
      <c r="K234" s="134">
        <v>100</v>
      </c>
      <c r="L234" s="134">
        <v>50</v>
      </c>
      <c r="M234" s="134">
        <v>238</v>
      </c>
      <c r="N234" s="134">
        <v>7</v>
      </c>
      <c r="O234" s="134">
        <v>0</v>
      </c>
      <c r="P234" s="134">
        <v>22</v>
      </c>
      <c r="Q234" s="134">
        <v>16</v>
      </c>
      <c r="R234" s="134">
        <v>45</v>
      </c>
      <c r="S234" s="134">
        <v>102</v>
      </c>
      <c r="T234" s="134">
        <v>26</v>
      </c>
      <c r="U234" s="134">
        <v>27</v>
      </c>
      <c r="V234" s="134">
        <v>167</v>
      </c>
      <c r="W234" s="134">
        <v>26</v>
      </c>
      <c r="X234" s="134">
        <v>4</v>
      </c>
      <c r="Y234" s="134">
        <v>0</v>
      </c>
      <c r="Z234" s="134">
        <v>35</v>
      </c>
      <c r="AA234" s="134">
        <v>3</v>
      </c>
      <c r="AB234" s="134">
        <v>13</v>
      </c>
      <c r="AC234" s="134">
        <v>14</v>
      </c>
      <c r="AD234" s="134">
        <v>13</v>
      </c>
      <c r="AE234" s="134">
        <v>10</v>
      </c>
      <c r="AF234" s="134">
        <v>1</v>
      </c>
      <c r="AG234" s="134">
        <v>72</v>
      </c>
      <c r="AH234" s="134">
        <v>1</v>
      </c>
      <c r="AI234" s="134">
        <v>26</v>
      </c>
      <c r="AJ234" s="134">
        <v>20</v>
      </c>
      <c r="AK234" s="134">
        <v>16</v>
      </c>
      <c r="AL234" s="134">
        <v>162</v>
      </c>
      <c r="AM234" s="134">
        <v>51</v>
      </c>
      <c r="AN234" s="134">
        <v>8</v>
      </c>
      <c r="AO234" s="134">
        <v>238</v>
      </c>
      <c r="AP234" s="134">
        <v>37</v>
      </c>
      <c r="AQ234" s="134">
        <v>0</v>
      </c>
      <c r="AR234" s="134">
        <v>0</v>
      </c>
      <c r="AS234" s="134">
        <v>13</v>
      </c>
      <c r="AT234" s="134">
        <v>188</v>
      </c>
      <c r="AU234" s="134">
        <v>0</v>
      </c>
    </row>
    <row r="235" spans="1:47">
      <c r="A235" s="133" t="s">
        <v>1371</v>
      </c>
      <c r="B235" s="134">
        <v>210</v>
      </c>
      <c r="C235" s="134">
        <v>156</v>
      </c>
      <c r="D235" s="134">
        <v>96</v>
      </c>
      <c r="E235" s="134">
        <v>114</v>
      </c>
      <c r="F235" s="134">
        <v>56</v>
      </c>
      <c r="G235" s="134">
        <v>125</v>
      </c>
      <c r="H235" s="134">
        <v>16</v>
      </c>
      <c r="I235" s="134">
        <v>13</v>
      </c>
      <c r="J235" s="134">
        <v>157</v>
      </c>
      <c r="K235" s="134">
        <v>53</v>
      </c>
      <c r="L235" s="134">
        <v>29</v>
      </c>
      <c r="M235" s="134">
        <v>210</v>
      </c>
      <c r="N235" s="134">
        <v>13</v>
      </c>
      <c r="O235" s="134">
        <v>0</v>
      </c>
      <c r="P235" s="134">
        <v>17</v>
      </c>
      <c r="Q235" s="134">
        <v>8</v>
      </c>
      <c r="R235" s="134">
        <v>47</v>
      </c>
      <c r="S235" s="134">
        <v>97</v>
      </c>
      <c r="T235" s="134">
        <v>17</v>
      </c>
      <c r="U235" s="134">
        <v>24</v>
      </c>
      <c r="V235" s="134">
        <v>158</v>
      </c>
      <c r="W235" s="134">
        <v>28</v>
      </c>
      <c r="X235" s="134">
        <v>1</v>
      </c>
      <c r="Y235" s="134">
        <v>3</v>
      </c>
      <c r="Z235" s="134">
        <v>31</v>
      </c>
      <c r="AA235" s="134">
        <v>2</v>
      </c>
      <c r="AB235" s="134">
        <v>16</v>
      </c>
      <c r="AC235" s="134">
        <v>15</v>
      </c>
      <c r="AD235" s="134">
        <v>13</v>
      </c>
      <c r="AE235" s="134">
        <v>9</v>
      </c>
      <c r="AF235" s="134">
        <v>5</v>
      </c>
      <c r="AG235" s="134">
        <v>53</v>
      </c>
      <c r="AH235" s="134">
        <v>2</v>
      </c>
      <c r="AI235" s="134">
        <v>15</v>
      </c>
      <c r="AJ235" s="134">
        <v>17</v>
      </c>
      <c r="AK235" s="134">
        <v>20</v>
      </c>
      <c r="AL235" s="134">
        <v>44</v>
      </c>
      <c r="AM235" s="134">
        <v>121</v>
      </c>
      <c r="AN235" s="134">
        <v>21</v>
      </c>
      <c r="AO235" s="134">
        <v>210</v>
      </c>
      <c r="AP235" s="134">
        <v>55</v>
      </c>
      <c r="AQ235" s="134">
        <v>0</v>
      </c>
      <c r="AR235" s="134">
        <v>0</v>
      </c>
      <c r="AS235" s="134">
        <v>9</v>
      </c>
      <c r="AT235" s="134">
        <v>146</v>
      </c>
      <c r="AU235" s="134">
        <v>0</v>
      </c>
    </row>
    <row r="236" spans="1:47">
      <c r="A236" s="133" t="s">
        <v>1409</v>
      </c>
      <c r="B236" s="134">
        <v>695</v>
      </c>
      <c r="C236" s="134">
        <v>572</v>
      </c>
      <c r="D236" s="134">
        <v>369</v>
      </c>
      <c r="E236" s="134">
        <v>326</v>
      </c>
      <c r="F236" s="134">
        <v>159</v>
      </c>
      <c r="G236" s="134">
        <v>348</v>
      </c>
      <c r="H236" s="134">
        <v>88</v>
      </c>
      <c r="I236" s="134">
        <v>100</v>
      </c>
      <c r="J236" s="134">
        <v>412</v>
      </c>
      <c r="K236" s="134">
        <v>283</v>
      </c>
      <c r="L236" s="134">
        <v>160</v>
      </c>
      <c r="M236" s="134">
        <v>695</v>
      </c>
      <c r="N236" s="134">
        <v>34</v>
      </c>
      <c r="O236" s="134">
        <v>223</v>
      </c>
      <c r="P236" s="134">
        <v>37</v>
      </c>
      <c r="Q236" s="134">
        <v>38</v>
      </c>
      <c r="R236" s="134">
        <v>115</v>
      </c>
      <c r="S236" s="134">
        <v>330</v>
      </c>
      <c r="T236" s="134">
        <v>66</v>
      </c>
      <c r="U236" s="134">
        <v>109</v>
      </c>
      <c r="V236" s="134">
        <v>541</v>
      </c>
      <c r="W236" s="134">
        <v>46</v>
      </c>
      <c r="X236" s="134">
        <v>4</v>
      </c>
      <c r="Y236" s="134">
        <v>5</v>
      </c>
      <c r="Z236" s="134">
        <v>132</v>
      </c>
      <c r="AA236" s="134">
        <v>12</v>
      </c>
      <c r="AB236" s="134">
        <v>54</v>
      </c>
      <c r="AC236" s="134">
        <v>51</v>
      </c>
      <c r="AD236" s="134">
        <v>42</v>
      </c>
      <c r="AE236" s="134">
        <v>27</v>
      </c>
      <c r="AF236" s="134">
        <v>7</v>
      </c>
      <c r="AG236" s="134">
        <v>189</v>
      </c>
      <c r="AH236" s="134">
        <v>3</v>
      </c>
      <c r="AI236" s="134">
        <v>49</v>
      </c>
      <c r="AJ236" s="134">
        <v>70</v>
      </c>
      <c r="AK236" s="134">
        <v>21</v>
      </c>
      <c r="AL236" s="134">
        <v>319</v>
      </c>
      <c r="AM236" s="134">
        <v>292</v>
      </c>
      <c r="AN236" s="134">
        <v>53</v>
      </c>
      <c r="AO236" s="134">
        <v>695</v>
      </c>
      <c r="AP236" s="134">
        <v>102</v>
      </c>
      <c r="AQ236" s="134">
        <v>0</v>
      </c>
      <c r="AR236" s="134">
        <v>0</v>
      </c>
      <c r="AS236" s="134">
        <v>21</v>
      </c>
      <c r="AT236" s="134">
        <v>572</v>
      </c>
      <c r="AU236" s="134">
        <v>0</v>
      </c>
    </row>
    <row r="237" spans="1:47">
      <c r="A237" s="133" t="s">
        <v>1731</v>
      </c>
      <c r="B237" s="134">
        <v>3556</v>
      </c>
      <c r="C237" s="134">
        <v>2815</v>
      </c>
      <c r="D237" s="134">
        <v>1833</v>
      </c>
      <c r="E237" s="134">
        <v>1723</v>
      </c>
      <c r="F237" s="134">
        <v>743</v>
      </c>
      <c r="G237" s="134">
        <v>1999</v>
      </c>
      <c r="H237" s="134">
        <v>385</v>
      </c>
      <c r="I237" s="134">
        <v>429</v>
      </c>
      <c r="J237" s="134">
        <v>2161</v>
      </c>
      <c r="K237" s="134">
        <v>1395</v>
      </c>
      <c r="L237" s="134">
        <v>803</v>
      </c>
      <c r="M237" s="134">
        <v>3556</v>
      </c>
      <c r="N237" s="134">
        <v>123</v>
      </c>
      <c r="O237" s="134">
        <v>1689</v>
      </c>
      <c r="P237" s="134">
        <v>344</v>
      </c>
      <c r="Q237" s="134">
        <v>279</v>
      </c>
      <c r="R237" s="134">
        <v>729</v>
      </c>
      <c r="S237" s="134">
        <v>1464</v>
      </c>
      <c r="T237" s="134">
        <v>216</v>
      </c>
      <c r="U237" s="134">
        <v>524</v>
      </c>
      <c r="V237" s="134">
        <v>2464</v>
      </c>
      <c r="W237" s="134">
        <v>90</v>
      </c>
      <c r="X237" s="134">
        <v>21</v>
      </c>
      <c r="Y237" s="134">
        <v>13</v>
      </c>
      <c r="Z237" s="134">
        <v>573</v>
      </c>
      <c r="AA237" s="134">
        <v>72</v>
      </c>
      <c r="AB237" s="134">
        <v>332</v>
      </c>
      <c r="AC237" s="134">
        <v>288</v>
      </c>
      <c r="AD237" s="134">
        <v>161</v>
      </c>
      <c r="AE237" s="134">
        <v>195</v>
      </c>
      <c r="AF237" s="134">
        <v>69</v>
      </c>
      <c r="AG237" s="134">
        <v>901</v>
      </c>
      <c r="AH237" s="134">
        <v>33</v>
      </c>
      <c r="AI237" s="134">
        <v>321</v>
      </c>
      <c r="AJ237" s="134">
        <v>481</v>
      </c>
      <c r="AK237" s="134">
        <v>305</v>
      </c>
      <c r="AL237" s="134">
        <v>2070</v>
      </c>
      <c r="AM237" s="134">
        <v>1009</v>
      </c>
      <c r="AN237" s="134">
        <v>132</v>
      </c>
      <c r="AO237" s="134">
        <v>3556</v>
      </c>
      <c r="AP237" s="134">
        <v>539</v>
      </c>
      <c r="AQ237" s="134">
        <v>0</v>
      </c>
      <c r="AR237" s="134">
        <v>0</v>
      </c>
      <c r="AS237" s="134">
        <v>133</v>
      </c>
      <c r="AT237" s="134">
        <v>2884</v>
      </c>
      <c r="AU237" s="134">
        <v>0</v>
      </c>
    </row>
    <row r="238" spans="1:47">
      <c r="A238" s="133" t="s">
        <v>1732</v>
      </c>
      <c r="B238" s="134">
        <v>2139</v>
      </c>
      <c r="C238" s="134">
        <v>1711</v>
      </c>
      <c r="D238" s="134">
        <v>1122</v>
      </c>
      <c r="E238" s="134">
        <v>1017</v>
      </c>
      <c r="F238" s="134">
        <v>461</v>
      </c>
      <c r="G238" s="134">
        <v>1202</v>
      </c>
      <c r="H238" s="134">
        <v>240</v>
      </c>
      <c r="I238" s="134">
        <v>236</v>
      </c>
      <c r="J238" s="134">
        <v>1329</v>
      </c>
      <c r="K238" s="134">
        <v>810</v>
      </c>
      <c r="L238" s="134">
        <v>421</v>
      </c>
      <c r="M238" s="134">
        <v>2139</v>
      </c>
      <c r="N238" s="134">
        <v>100</v>
      </c>
      <c r="O238" s="134">
        <v>558</v>
      </c>
      <c r="P238" s="134">
        <v>358</v>
      </c>
      <c r="Q238" s="134">
        <v>200</v>
      </c>
      <c r="R238" s="134">
        <v>450</v>
      </c>
      <c r="S238" s="134">
        <v>628</v>
      </c>
      <c r="T238" s="134">
        <v>129</v>
      </c>
      <c r="U238" s="134">
        <v>374</v>
      </c>
      <c r="V238" s="134">
        <v>1284</v>
      </c>
      <c r="W238" s="134">
        <v>57</v>
      </c>
      <c r="X238" s="134">
        <v>28</v>
      </c>
      <c r="Y238" s="134">
        <v>19</v>
      </c>
      <c r="Z238" s="134">
        <v>350</v>
      </c>
      <c r="AA238" s="134">
        <v>55</v>
      </c>
      <c r="AB238" s="134">
        <v>177</v>
      </c>
      <c r="AC238" s="134">
        <v>248</v>
      </c>
      <c r="AD238" s="134">
        <v>84</v>
      </c>
      <c r="AE238" s="134">
        <v>85</v>
      </c>
      <c r="AF238" s="134">
        <v>37</v>
      </c>
      <c r="AG238" s="134">
        <v>508</v>
      </c>
      <c r="AH238" s="134">
        <v>48</v>
      </c>
      <c r="AI238" s="134">
        <v>224</v>
      </c>
      <c r="AJ238" s="134">
        <v>208</v>
      </c>
      <c r="AK238" s="134">
        <v>115</v>
      </c>
      <c r="AL238" s="134">
        <v>1371</v>
      </c>
      <c r="AM238" s="134">
        <v>495</v>
      </c>
      <c r="AN238" s="134">
        <v>119</v>
      </c>
      <c r="AO238" s="134">
        <v>2139</v>
      </c>
      <c r="AP238" s="134">
        <v>297</v>
      </c>
      <c r="AQ238" s="134">
        <v>1</v>
      </c>
      <c r="AR238" s="134">
        <v>0</v>
      </c>
      <c r="AS238" s="134">
        <v>59</v>
      </c>
      <c r="AT238" s="134">
        <v>1782</v>
      </c>
      <c r="AU238" s="134">
        <v>0</v>
      </c>
    </row>
    <row r="239" spans="1:47">
      <c r="A239" s="133" t="s">
        <v>1424</v>
      </c>
      <c r="B239" s="134">
        <v>502</v>
      </c>
      <c r="C239" s="134">
        <v>407</v>
      </c>
      <c r="D239" s="134">
        <v>271</v>
      </c>
      <c r="E239" s="134">
        <v>231</v>
      </c>
      <c r="F239" s="134">
        <v>87</v>
      </c>
      <c r="G239" s="134">
        <v>313</v>
      </c>
      <c r="H239" s="134">
        <v>56</v>
      </c>
      <c r="I239" s="134">
        <v>46</v>
      </c>
      <c r="J239" s="134">
        <v>347</v>
      </c>
      <c r="K239" s="134">
        <v>155</v>
      </c>
      <c r="L239" s="134">
        <v>82</v>
      </c>
      <c r="M239" s="134">
        <v>502</v>
      </c>
      <c r="N239" s="134">
        <v>19</v>
      </c>
      <c r="O239" s="134">
        <v>217</v>
      </c>
      <c r="P239" s="134">
        <v>39</v>
      </c>
      <c r="Q239" s="134">
        <v>30</v>
      </c>
      <c r="R239" s="134">
        <v>101</v>
      </c>
      <c r="S239" s="134">
        <v>196</v>
      </c>
      <c r="T239" s="134">
        <v>40</v>
      </c>
      <c r="U239" s="134">
        <v>96</v>
      </c>
      <c r="V239" s="134">
        <v>371</v>
      </c>
      <c r="W239" s="134">
        <v>9</v>
      </c>
      <c r="X239" s="134">
        <v>3</v>
      </c>
      <c r="Y239" s="134">
        <v>4</v>
      </c>
      <c r="Z239" s="134">
        <v>74</v>
      </c>
      <c r="AA239" s="134">
        <v>4</v>
      </c>
      <c r="AB239" s="134">
        <v>57</v>
      </c>
      <c r="AC239" s="134">
        <v>39</v>
      </c>
      <c r="AD239" s="134">
        <v>26</v>
      </c>
      <c r="AE239" s="134">
        <v>30</v>
      </c>
      <c r="AF239" s="134">
        <v>9</v>
      </c>
      <c r="AG239" s="134">
        <v>143</v>
      </c>
      <c r="AH239" s="134">
        <v>2</v>
      </c>
      <c r="AI239" s="134">
        <v>37</v>
      </c>
      <c r="AJ239" s="134">
        <v>65</v>
      </c>
      <c r="AK239" s="134">
        <v>22</v>
      </c>
      <c r="AL239" s="134">
        <v>246</v>
      </c>
      <c r="AM239" s="134">
        <v>188</v>
      </c>
      <c r="AN239" s="134">
        <v>36</v>
      </c>
      <c r="AO239" s="134">
        <v>502</v>
      </c>
      <c r="AP239" s="134">
        <v>68</v>
      </c>
      <c r="AQ239" s="134">
        <v>0</v>
      </c>
      <c r="AR239" s="134">
        <v>0</v>
      </c>
      <c r="AS239" s="134">
        <v>9</v>
      </c>
      <c r="AT239" s="134">
        <v>425</v>
      </c>
      <c r="AU239" s="134">
        <v>0</v>
      </c>
    </row>
    <row r="240" spans="1:47">
      <c r="A240" s="133" t="s">
        <v>1425</v>
      </c>
      <c r="B240" s="134">
        <v>597</v>
      </c>
      <c r="C240" s="134">
        <v>483</v>
      </c>
      <c r="D240" s="134">
        <v>292</v>
      </c>
      <c r="E240" s="134">
        <v>305</v>
      </c>
      <c r="F240" s="134">
        <v>132</v>
      </c>
      <c r="G240" s="134">
        <v>340</v>
      </c>
      <c r="H240" s="134">
        <v>74</v>
      </c>
      <c r="I240" s="134">
        <v>51</v>
      </c>
      <c r="J240" s="134">
        <v>352</v>
      </c>
      <c r="K240" s="134">
        <v>245</v>
      </c>
      <c r="L240" s="134">
        <v>125</v>
      </c>
      <c r="M240" s="134">
        <v>597</v>
      </c>
      <c r="N240" s="134">
        <v>35</v>
      </c>
      <c r="O240" s="134">
        <v>53</v>
      </c>
      <c r="P240" s="134">
        <v>50</v>
      </c>
      <c r="Q240" s="134">
        <v>44</v>
      </c>
      <c r="R240" s="134">
        <v>128</v>
      </c>
      <c r="S240" s="134">
        <v>169</v>
      </c>
      <c r="T240" s="134">
        <v>50</v>
      </c>
      <c r="U240" s="134">
        <v>156</v>
      </c>
      <c r="V240" s="134">
        <v>417</v>
      </c>
      <c r="W240" s="134">
        <v>35</v>
      </c>
      <c r="X240" s="134">
        <v>11</v>
      </c>
      <c r="Y240" s="134">
        <v>2</v>
      </c>
      <c r="Z240" s="134">
        <v>75</v>
      </c>
      <c r="AA240" s="134">
        <v>9</v>
      </c>
      <c r="AB240" s="134">
        <v>45</v>
      </c>
      <c r="AC240" s="134">
        <v>55</v>
      </c>
      <c r="AD240" s="134">
        <v>19</v>
      </c>
      <c r="AE240" s="134">
        <v>28</v>
      </c>
      <c r="AF240" s="134">
        <v>11</v>
      </c>
      <c r="AG240" s="134">
        <v>162</v>
      </c>
      <c r="AH240" s="134">
        <v>5</v>
      </c>
      <c r="AI240" s="134">
        <v>65</v>
      </c>
      <c r="AJ240" s="134">
        <v>69</v>
      </c>
      <c r="AK240" s="134">
        <v>39</v>
      </c>
      <c r="AL240" s="134">
        <v>450</v>
      </c>
      <c r="AM240" s="134">
        <v>62</v>
      </c>
      <c r="AN240" s="134">
        <v>33</v>
      </c>
      <c r="AO240" s="134">
        <v>597</v>
      </c>
      <c r="AP240" s="134">
        <v>67</v>
      </c>
      <c r="AQ240" s="134">
        <v>0</v>
      </c>
      <c r="AR240" s="134">
        <v>0</v>
      </c>
      <c r="AS240" s="134">
        <v>22</v>
      </c>
      <c r="AT240" s="134">
        <v>508</v>
      </c>
      <c r="AU240" s="134">
        <v>0</v>
      </c>
    </row>
    <row r="241" spans="1:47">
      <c r="A241" s="133"/>
      <c r="B241" s="134">
        <v>1867</v>
      </c>
      <c r="C241" s="134">
        <v>1499</v>
      </c>
      <c r="D241" s="134">
        <v>939</v>
      </c>
      <c r="E241" s="134">
        <v>928</v>
      </c>
      <c r="F241" s="134">
        <v>334</v>
      </c>
      <c r="G241" s="134">
        <v>1051</v>
      </c>
      <c r="H241" s="134">
        <v>229</v>
      </c>
      <c r="I241" s="134">
        <v>253</v>
      </c>
      <c r="J241" s="134">
        <v>1038</v>
      </c>
      <c r="K241" s="134">
        <v>829</v>
      </c>
      <c r="L241" s="134">
        <v>502</v>
      </c>
      <c r="M241" s="134">
        <v>1867</v>
      </c>
      <c r="N241" s="134">
        <v>94</v>
      </c>
      <c r="O241" s="134">
        <v>0</v>
      </c>
      <c r="P241" s="134">
        <v>140</v>
      </c>
      <c r="Q241" s="134">
        <v>137</v>
      </c>
      <c r="R241" s="134">
        <v>354</v>
      </c>
      <c r="S241" s="134">
        <v>718</v>
      </c>
      <c r="T241" s="134">
        <v>140</v>
      </c>
      <c r="U241" s="134">
        <v>377</v>
      </c>
      <c r="V241" s="134">
        <v>1358</v>
      </c>
      <c r="W241" s="134">
        <v>75</v>
      </c>
      <c r="X241" s="134">
        <v>11</v>
      </c>
      <c r="Y241" s="134">
        <v>14</v>
      </c>
      <c r="Z241" s="134">
        <v>312</v>
      </c>
      <c r="AA241" s="134">
        <v>28</v>
      </c>
      <c r="AB241" s="134">
        <v>128</v>
      </c>
      <c r="AC241" s="134">
        <v>154</v>
      </c>
      <c r="AD241" s="134">
        <v>199</v>
      </c>
      <c r="AE241" s="134">
        <v>75</v>
      </c>
      <c r="AF241" s="134">
        <v>51</v>
      </c>
      <c r="AG241" s="134">
        <v>409</v>
      </c>
      <c r="AH241" s="134">
        <v>17</v>
      </c>
      <c r="AI241" s="134">
        <v>149</v>
      </c>
      <c r="AJ241" s="134">
        <v>233</v>
      </c>
      <c r="AK241" s="134">
        <v>120</v>
      </c>
      <c r="AL241" s="134">
        <v>849</v>
      </c>
      <c r="AM241" s="134">
        <v>732</v>
      </c>
      <c r="AN241" s="134">
        <v>124</v>
      </c>
      <c r="AO241" s="134">
        <v>1867</v>
      </c>
      <c r="AP241" s="134">
        <v>222</v>
      </c>
      <c r="AQ241" s="134">
        <v>0</v>
      </c>
      <c r="AR241" s="134">
        <v>0</v>
      </c>
      <c r="AS241" s="134">
        <v>47</v>
      </c>
      <c r="AT241" s="134">
        <v>1598</v>
      </c>
      <c r="AU241" s="134">
        <v>0</v>
      </c>
    </row>
    <row r="242" spans="1:47">
      <c r="A242" s="133" t="s">
        <v>1530</v>
      </c>
      <c r="B242" s="134">
        <v>6559</v>
      </c>
      <c r="C242" s="134">
        <v>5201</v>
      </c>
      <c r="D242" s="134">
        <v>3371</v>
      </c>
      <c r="E242" s="134">
        <v>3188</v>
      </c>
      <c r="F242" s="134">
        <v>1292</v>
      </c>
      <c r="G242" s="134">
        <v>3640</v>
      </c>
      <c r="H242" s="134">
        <v>831</v>
      </c>
      <c r="I242" s="134">
        <v>796</v>
      </c>
      <c r="J242" s="134">
        <v>3920</v>
      </c>
      <c r="K242" s="134">
        <v>2639</v>
      </c>
      <c r="L242" s="134">
        <v>1482</v>
      </c>
      <c r="M242" s="134">
        <v>6559</v>
      </c>
      <c r="N242" s="134">
        <v>634</v>
      </c>
      <c r="O242" s="134">
        <v>1231</v>
      </c>
      <c r="P242" s="134">
        <v>740</v>
      </c>
      <c r="Q242" s="134">
        <v>464</v>
      </c>
      <c r="R242" s="134">
        <v>1094</v>
      </c>
      <c r="S242" s="134">
        <v>2452</v>
      </c>
      <c r="T242" s="134">
        <v>485</v>
      </c>
      <c r="U242" s="134">
        <v>1321</v>
      </c>
      <c r="V242" s="134">
        <v>4592</v>
      </c>
      <c r="W242" s="134">
        <v>475</v>
      </c>
      <c r="X242" s="134">
        <v>81</v>
      </c>
      <c r="Y242" s="134">
        <v>31</v>
      </c>
      <c r="Z242" s="134">
        <v>1006</v>
      </c>
      <c r="AA242" s="134">
        <v>137</v>
      </c>
      <c r="AB242" s="134">
        <v>457</v>
      </c>
      <c r="AC242" s="134">
        <v>631</v>
      </c>
      <c r="AD242" s="134">
        <v>436</v>
      </c>
      <c r="AE242" s="134">
        <v>225</v>
      </c>
      <c r="AF242" s="134">
        <v>114</v>
      </c>
      <c r="AG242" s="134">
        <v>1631</v>
      </c>
      <c r="AH242" s="134">
        <v>111</v>
      </c>
      <c r="AI242" s="134">
        <v>571</v>
      </c>
      <c r="AJ242" s="134">
        <v>622</v>
      </c>
      <c r="AK242" s="134">
        <v>374</v>
      </c>
      <c r="AL242" s="134">
        <v>2570</v>
      </c>
      <c r="AM242" s="134">
        <v>2997</v>
      </c>
      <c r="AN242" s="134">
        <v>391</v>
      </c>
      <c r="AO242" s="134">
        <v>6559</v>
      </c>
      <c r="AP242" s="134">
        <v>886</v>
      </c>
      <c r="AQ242" s="134">
        <v>2</v>
      </c>
      <c r="AR242" s="134">
        <v>0</v>
      </c>
      <c r="AS242" s="134">
        <v>206</v>
      </c>
      <c r="AT242" s="134">
        <v>5465</v>
      </c>
      <c r="AU242" s="134">
        <v>0</v>
      </c>
    </row>
    <row r="243" spans="1:47">
      <c r="A243" s="133" t="s">
        <v>1531</v>
      </c>
      <c r="B243" s="134">
        <v>4937</v>
      </c>
      <c r="C243" s="134">
        <v>3944</v>
      </c>
      <c r="D243" s="134">
        <v>2461</v>
      </c>
      <c r="E243" s="134">
        <v>2476</v>
      </c>
      <c r="F243" s="134">
        <v>1088</v>
      </c>
      <c r="G243" s="134">
        <v>2796</v>
      </c>
      <c r="H243" s="134">
        <v>518</v>
      </c>
      <c r="I243" s="134">
        <v>535</v>
      </c>
      <c r="J243" s="134">
        <v>3040</v>
      </c>
      <c r="K243" s="134">
        <v>1897</v>
      </c>
      <c r="L243" s="134">
        <v>1043</v>
      </c>
      <c r="M243" s="134">
        <v>4937</v>
      </c>
      <c r="N243" s="134">
        <v>255</v>
      </c>
      <c r="O243" s="134">
        <v>1018</v>
      </c>
      <c r="P243" s="134">
        <v>359</v>
      </c>
      <c r="Q243" s="134">
        <v>398</v>
      </c>
      <c r="R243" s="134">
        <v>909</v>
      </c>
      <c r="S243" s="134">
        <v>2035</v>
      </c>
      <c r="T243" s="134">
        <v>426</v>
      </c>
      <c r="U243" s="134">
        <v>810</v>
      </c>
      <c r="V243" s="134">
        <v>3613</v>
      </c>
      <c r="W243" s="134">
        <v>326</v>
      </c>
      <c r="X243" s="134">
        <v>48</v>
      </c>
      <c r="Y243" s="134">
        <v>39</v>
      </c>
      <c r="Z243" s="134">
        <v>794</v>
      </c>
      <c r="AA243" s="134">
        <v>90</v>
      </c>
      <c r="AB243" s="134">
        <v>336</v>
      </c>
      <c r="AC243" s="134">
        <v>354</v>
      </c>
      <c r="AD243" s="134">
        <v>438</v>
      </c>
      <c r="AE243" s="134">
        <v>207</v>
      </c>
      <c r="AF243" s="134">
        <v>90</v>
      </c>
      <c r="AG243" s="134">
        <v>1033</v>
      </c>
      <c r="AH243" s="134">
        <v>54</v>
      </c>
      <c r="AI243" s="134">
        <v>443</v>
      </c>
      <c r="AJ243" s="134">
        <v>660</v>
      </c>
      <c r="AK243" s="134">
        <v>203</v>
      </c>
      <c r="AL243" s="134">
        <v>2602</v>
      </c>
      <c r="AM243" s="134">
        <v>1446</v>
      </c>
      <c r="AN243" s="134">
        <v>593</v>
      </c>
      <c r="AO243" s="134">
        <v>4937</v>
      </c>
      <c r="AP243" s="134">
        <v>780</v>
      </c>
      <c r="AQ243" s="134">
        <v>1</v>
      </c>
      <c r="AR243" s="134">
        <v>0</v>
      </c>
      <c r="AS243" s="134">
        <v>202</v>
      </c>
      <c r="AT243" s="134">
        <v>3954</v>
      </c>
      <c r="AU243" s="134">
        <v>0</v>
      </c>
    </row>
    <row r="244" spans="1:47">
      <c r="A244" s="133" t="s">
        <v>1532</v>
      </c>
      <c r="B244" s="134">
        <v>2932</v>
      </c>
      <c r="C244" s="134">
        <v>2309</v>
      </c>
      <c r="D244" s="134">
        <v>1551</v>
      </c>
      <c r="E244" s="134">
        <v>1381</v>
      </c>
      <c r="F244" s="134">
        <v>585</v>
      </c>
      <c r="G244" s="134">
        <v>1613</v>
      </c>
      <c r="H244" s="134">
        <v>351</v>
      </c>
      <c r="I244" s="134">
        <v>383</v>
      </c>
      <c r="J244" s="134">
        <v>1857</v>
      </c>
      <c r="K244" s="134">
        <v>1075</v>
      </c>
      <c r="L244" s="134">
        <v>613</v>
      </c>
      <c r="M244" s="134">
        <v>2932</v>
      </c>
      <c r="N244" s="134">
        <v>264</v>
      </c>
      <c r="O244" s="134">
        <v>423</v>
      </c>
      <c r="P244" s="134">
        <v>271</v>
      </c>
      <c r="Q244" s="134">
        <v>217</v>
      </c>
      <c r="R244" s="134">
        <v>558</v>
      </c>
      <c r="S244" s="134">
        <v>1280</v>
      </c>
      <c r="T244" s="134">
        <v>187</v>
      </c>
      <c r="U244" s="134">
        <v>417</v>
      </c>
      <c r="V244" s="134">
        <v>2055</v>
      </c>
      <c r="W244" s="134">
        <v>243</v>
      </c>
      <c r="X244" s="134">
        <v>27</v>
      </c>
      <c r="Y244" s="134">
        <v>10</v>
      </c>
      <c r="Z244" s="134">
        <v>455</v>
      </c>
      <c r="AA244" s="134">
        <v>65</v>
      </c>
      <c r="AB244" s="134">
        <v>207</v>
      </c>
      <c r="AC244" s="134">
        <v>230</v>
      </c>
      <c r="AD244" s="134">
        <v>251</v>
      </c>
      <c r="AE244" s="134">
        <v>164</v>
      </c>
      <c r="AF244" s="134">
        <v>57</v>
      </c>
      <c r="AG244" s="134">
        <v>660</v>
      </c>
      <c r="AH244" s="134">
        <v>34</v>
      </c>
      <c r="AI244" s="134">
        <v>223</v>
      </c>
      <c r="AJ244" s="134">
        <v>297</v>
      </c>
      <c r="AK244" s="134">
        <v>106</v>
      </c>
      <c r="AL244" s="134">
        <v>1295</v>
      </c>
      <c r="AM244" s="134">
        <v>1325</v>
      </c>
      <c r="AN244" s="134">
        <v>164</v>
      </c>
      <c r="AO244" s="134">
        <v>2932</v>
      </c>
      <c r="AP244" s="134">
        <v>510</v>
      </c>
      <c r="AQ244" s="134">
        <v>0</v>
      </c>
      <c r="AR244" s="134">
        <v>0</v>
      </c>
      <c r="AS244" s="134">
        <v>127</v>
      </c>
      <c r="AT244" s="134">
        <v>2295</v>
      </c>
      <c r="AU244" s="134">
        <v>0</v>
      </c>
    </row>
    <row r="245" spans="1:47">
      <c r="A245" s="133" t="s">
        <v>1533</v>
      </c>
      <c r="B245" s="134">
        <v>2660</v>
      </c>
      <c r="C245" s="134">
        <v>2139</v>
      </c>
      <c r="D245" s="134">
        <v>1414</v>
      </c>
      <c r="E245" s="134">
        <v>1246</v>
      </c>
      <c r="F245" s="134">
        <v>525</v>
      </c>
      <c r="G245" s="134">
        <v>1494</v>
      </c>
      <c r="H245" s="134">
        <v>311</v>
      </c>
      <c r="I245" s="134">
        <v>330</v>
      </c>
      <c r="J245" s="134">
        <v>1720</v>
      </c>
      <c r="K245" s="134">
        <v>940</v>
      </c>
      <c r="L245" s="134">
        <v>459</v>
      </c>
      <c r="M245" s="134">
        <v>2660</v>
      </c>
      <c r="N245" s="134">
        <v>259</v>
      </c>
      <c r="O245" s="134">
        <v>640</v>
      </c>
      <c r="P245" s="134">
        <v>199</v>
      </c>
      <c r="Q245" s="134">
        <v>175</v>
      </c>
      <c r="R245" s="134">
        <v>417</v>
      </c>
      <c r="S245" s="134">
        <v>1192</v>
      </c>
      <c r="T245" s="134">
        <v>222</v>
      </c>
      <c r="U245" s="134">
        <v>454</v>
      </c>
      <c r="V245" s="134">
        <v>2008</v>
      </c>
      <c r="W245" s="134">
        <v>246</v>
      </c>
      <c r="X245" s="134">
        <v>22</v>
      </c>
      <c r="Y245" s="134">
        <v>5</v>
      </c>
      <c r="Z245" s="134">
        <v>405</v>
      </c>
      <c r="AA245" s="134">
        <v>39</v>
      </c>
      <c r="AB245" s="134">
        <v>164</v>
      </c>
      <c r="AC245" s="134">
        <v>171</v>
      </c>
      <c r="AD245" s="134">
        <v>285</v>
      </c>
      <c r="AE245" s="134">
        <v>120</v>
      </c>
      <c r="AF245" s="134">
        <v>60</v>
      </c>
      <c r="AG245" s="134">
        <v>628</v>
      </c>
      <c r="AH245" s="134">
        <v>31</v>
      </c>
      <c r="AI245" s="134">
        <v>199</v>
      </c>
      <c r="AJ245" s="134">
        <v>269</v>
      </c>
      <c r="AK245" s="134">
        <v>116</v>
      </c>
      <c r="AL245" s="134">
        <v>1421</v>
      </c>
      <c r="AM245" s="134">
        <v>706</v>
      </c>
      <c r="AN245" s="134">
        <v>313</v>
      </c>
      <c r="AO245" s="134">
        <v>2660</v>
      </c>
      <c r="AP245" s="134">
        <v>400</v>
      </c>
      <c r="AQ245" s="134">
        <v>0</v>
      </c>
      <c r="AR245" s="134">
        <v>0</v>
      </c>
      <c r="AS245" s="134">
        <v>111</v>
      </c>
      <c r="AT245" s="134">
        <v>2149</v>
      </c>
      <c r="AU245" s="134">
        <v>0</v>
      </c>
    </row>
    <row r="246" spans="1:47">
      <c r="A246" s="133" t="s">
        <v>1534</v>
      </c>
      <c r="B246" s="134">
        <v>15517</v>
      </c>
      <c r="C246" s="134">
        <v>12442</v>
      </c>
      <c r="D246" s="134">
        <v>7811</v>
      </c>
      <c r="E246" s="134">
        <v>7706</v>
      </c>
      <c r="F246" s="134">
        <v>3430</v>
      </c>
      <c r="G246" s="134">
        <v>8707</v>
      </c>
      <c r="H246" s="134">
        <v>1735</v>
      </c>
      <c r="I246" s="134">
        <v>1645</v>
      </c>
      <c r="J246" s="134">
        <v>9733</v>
      </c>
      <c r="K246" s="134">
        <v>5784</v>
      </c>
      <c r="L246" s="134">
        <v>3131</v>
      </c>
      <c r="M246" s="134">
        <v>15517</v>
      </c>
      <c r="N246" s="134">
        <v>671</v>
      </c>
      <c r="O246" s="134">
        <v>3774</v>
      </c>
      <c r="P246" s="134">
        <v>1467</v>
      </c>
      <c r="Q246" s="134">
        <v>1236</v>
      </c>
      <c r="R246" s="134">
        <v>3164</v>
      </c>
      <c r="S246" s="134">
        <v>6090</v>
      </c>
      <c r="T246" s="134">
        <v>1134</v>
      </c>
      <c r="U246" s="134">
        <v>2426</v>
      </c>
      <c r="V246" s="134">
        <v>10762</v>
      </c>
      <c r="W246" s="134">
        <v>727</v>
      </c>
      <c r="X246" s="134">
        <v>142</v>
      </c>
      <c r="Y246" s="134">
        <v>92</v>
      </c>
      <c r="Z246" s="134">
        <v>2469</v>
      </c>
      <c r="AA246" s="134">
        <v>278</v>
      </c>
      <c r="AB246" s="134">
        <v>1209</v>
      </c>
      <c r="AC246" s="134">
        <v>1284</v>
      </c>
      <c r="AD246" s="134">
        <v>844</v>
      </c>
      <c r="AE246" s="134">
        <v>781</v>
      </c>
      <c r="AF246" s="134">
        <v>298</v>
      </c>
      <c r="AG246" s="134">
        <v>3858</v>
      </c>
      <c r="AH246" s="134">
        <v>158</v>
      </c>
      <c r="AI246" s="134">
        <v>1479</v>
      </c>
      <c r="AJ246" s="134">
        <v>1845</v>
      </c>
      <c r="AK246" s="134">
        <v>977</v>
      </c>
      <c r="AL246" s="134">
        <v>9050</v>
      </c>
      <c r="AM246" s="134">
        <v>4362</v>
      </c>
      <c r="AN246" s="134">
        <v>895</v>
      </c>
      <c r="AO246" s="134">
        <v>15517</v>
      </c>
      <c r="AP246" s="134">
        <v>2257</v>
      </c>
      <c r="AQ246" s="134">
        <v>1</v>
      </c>
      <c r="AR246" s="134">
        <v>0</v>
      </c>
      <c r="AS246" s="134">
        <v>554</v>
      </c>
      <c r="AT246" s="134">
        <v>12705</v>
      </c>
      <c r="AU246" s="134">
        <v>0</v>
      </c>
    </row>
    <row r="247" spans="1:47">
      <c r="A247" s="133"/>
      <c r="B247" s="134">
        <v>1867</v>
      </c>
      <c r="C247" s="134">
        <v>1499</v>
      </c>
      <c r="D247" s="134">
        <v>939</v>
      </c>
      <c r="E247" s="134">
        <v>928</v>
      </c>
      <c r="F247" s="134">
        <v>334</v>
      </c>
      <c r="G247" s="134">
        <v>1051</v>
      </c>
      <c r="H247" s="134">
        <v>229</v>
      </c>
      <c r="I247" s="134">
        <v>253</v>
      </c>
      <c r="J247" s="134">
        <v>1038</v>
      </c>
      <c r="K247" s="134">
        <v>829</v>
      </c>
      <c r="L247" s="134">
        <v>502</v>
      </c>
      <c r="M247" s="134">
        <v>1867</v>
      </c>
      <c r="N247" s="134">
        <v>94</v>
      </c>
      <c r="O247" s="134">
        <v>0</v>
      </c>
      <c r="P247" s="134">
        <v>140</v>
      </c>
      <c r="Q247" s="134">
        <v>137</v>
      </c>
      <c r="R247" s="134">
        <v>354</v>
      </c>
      <c r="S247" s="134">
        <v>718</v>
      </c>
      <c r="T247" s="134">
        <v>140</v>
      </c>
      <c r="U247" s="134">
        <v>377</v>
      </c>
      <c r="V247" s="134">
        <v>1358</v>
      </c>
      <c r="W247" s="134">
        <v>75</v>
      </c>
      <c r="X247" s="134">
        <v>11</v>
      </c>
      <c r="Y247" s="134">
        <v>14</v>
      </c>
      <c r="Z247" s="134">
        <v>312</v>
      </c>
      <c r="AA247" s="134">
        <v>28</v>
      </c>
      <c r="AB247" s="134">
        <v>128</v>
      </c>
      <c r="AC247" s="134">
        <v>154</v>
      </c>
      <c r="AD247" s="134">
        <v>199</v>
      </c>
      <c r="AE247" s="134">
        <v>75</v>
      </c>
      <c r="AF247" s="134">
        <v>51</v>
      </c>
      <c r="AG247" s="134">
        <v>409</v>
      </c>
      <c r="AH247" s="134">
        <v>17</v>
      </c>
      <c r="AI247" s="134">
        <v>149</v>
      </c>
      <c r="AJ247" s="134">
        <v>233</v>
      </c>
      <c r="AK247" s="134">
        <v>120</v>
      </c>
      <c r="AL247" s="134">
        <v>849</v>
      </c>
      <c r="AM247" s="134">
        <v>732</v>
      </c>
      <c r="AN247" s="134">
        <v>124</v>
      </c>
      <c r="AO247" s="134">
        <v>1867</v>
      </c>
      <c r="AP247" s="134">
        <v>222</v>
      </c>
      <c r="AQ247" s="134">
        <v>0</v>
      </c>
      <c r="AR247" s="134">
        <v>0</v>
      </c>
      <c r="AS247" s="134">
        <v>47</v>
      </c>
      <c r="AT247" s="134">
        <v>1598</v>
      </c>
      <c r="AU247" s="134">
        <v>0</v>
      </c>
    </row>
    <row r="248" spans="1:47">
      <c r="A248" s="133" t="s">
        <v>1535</v>
      </c>
      <c r="B248" s="134">
        <v>32605</v>
      </c>
      <c r="C248" s="134">
        <v>26035</v>
      </c>
      <c r="D248" s="134">
        <v>16608</v>
      </c>
      <c r="E248" s="134">
        <v>15997</v>
      </c>
      <c r="F248" s="134">
        <v>6920</v>
      </c>
      <c r="G248" s="134">
        <v>18250</v>
      </c>
      <c r="H248" s="134">
        <v>3746</v>
      </c>
      <c r="I248" s="134">
        <v>3689</v>
      </c>
      <c r="J248" s="134">
        <v>20270</v>
      </c>
      <c r="K248" s="134">
        <v>12335</v>
      </c>
      <c r="L248" s="134">
        <v>6728</v>
      </c>
      <c r="M248" s="134">
        <v>32605</v>
      </c>
      <c r="N248" s="134">
        <v>2083</v>
      </c>
      <c r="O248" s="134">
        <v>7086</v>
      </c>
      <c r="P248" s="134">
        <v>3036</v>
      </c>
      <c r="Q248" s="134">
        <v>2490</v>
      </c>
      <c r="R248" s="134">
        <v>6142</v>
      </c>
      <c r="S248" s="134">
        <v>13049</v>
      </c>
      <c r="T248" s="134">
        <v>2454</v>
      </c>
      <c r="U248" s="134">
        <v>5428</v>
      </c>
      <c r="V248" s="134">
        <v>23030</v>
      </c>
      <c r="W248" s="134">
        <v>2017</v>
      </c>
      <c r="X248" s="134">
        <v>320</v>
      </c>
      <c r="Y248" s="134">
        <v>177</v>
      </c>
      <c r="Z248" s="134">
        <v>5129</v>
      </c>
      <c r="AA248" s="134">
        <v>609</v>
      </c>
      <c r="AB248" s="134">
        <v>2373</v>
      </c>
      <c r="AC248" s="134">
        <v>2670</v>
      </c>
      <c r="AD248" s="134">
        <v>2254</v>
      </c>
      <c r="AE248" s="134">
        <v>1497</v>
      </c>
      <c r="AF248" s="134">
        <v>619</v>
      </c>
      <c r="AG248" s="134">
        <v>7810</v>
      </c>
      <c r="AH248" s="134">
        <v>388</v>
      </c>
      <c r="AI248" s="134">
        <v>2915</v>
      </c>
      <c r="AJ248" s="134">
        <v>3693</v>
      </c>
      <c r="AK248" s="134">
        <v>1776</v>
      </c>
      <c r="AL248" s="134">
        <v>16938</v>
      </c>
      <c r="AM248" s="134">
        <v>10836</v>
      </c>
      <c r="AN248" s="134">
        <v>2356</v>
      </c>
      <c r="AO248" s="134">
        <v>32605</v>
      </c>
      <c r="AP248" s="134">
        <v>4833</v>
      </c>
      <c r="AQ248" s="134">
        <v>4</v>
      </c>
      <c r="AR248" s="134">
        <v>0</v>
      </c>
      <c r="AS248" s="134">
        <v>1200</v>
      </c>
      <c r="AT248" s="134">
        <v>26568</v>
      </c>
      <c r="AU248" s="134">
        <v>0</v>
      </c>
    </row>
  </sheetData>
  <conditionalFormatting sqref="C2:AL28">
    <cfRule type="cellIs" dxfId="8" priority="1" operator="lessThan">
      <formula>5</formula>
    </cfRule>
  </conditionalFormatting>
  <pageMargins left="0.78740157499999996" right="0.78740157499999996" top="0.984251969" bottom="0.984251969" header="0.4921259845" footer="0.4921259845"/>
  <headerFooter alignWithMargins="0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tabColor theme="3"/>
  </sheetPr>
  <dimension ref="A1:K249"/>
  <sheetViews>
    <sheetView workbookViewId="0">
      <pane ySplit="1" topLeftCell="A217" activePane="bottomLeft" state="frozen"/>
      <selection activeCell="D4" sqref="D4:H4"/>
      <selection pane="bottomLeft" activeCell="D4" sqref="D4:H4"/>
    </sheetView>
  </sheetViews>
  <sheetFormatPr baseColWidth="10" defaultRowHeight="12.75"/>
  <cols>
    <col min="1" max="1" width="34.42578125" style="4" bestFit="1" customWidth="1"/>
    <col min="2" max="2" width="15" style="4" customWidth="1"/>
    <col min="3" max="3" width="11.42578125" style="4"/>
  </cols>
  <sheetData>
    <row r="1" spans="1:11" ht="15">
      <c r="A1" s="135" t="s">
        <v>1432</v>
      </c>
      <c r="B1" s="135" t="s">
        <v>79</v>
      </c>
      <c r="C1" s="135" t="s">
        <v>112</v>
      </c>
      <c r="D1" s="1" t="s">
        <v>3</v>
      </c>
      <c r="I1" t="s">
        <v>8</v>
      </c>
      <c r="J1" t="s">
        <v>7</v>
      </c>
      <c r="K1" t="s">
        <v>6</v>
      </c>
    </row>
    <row r="2" spans="1:11" ht="15">
      <c r="A2" s="136" t="s">
        <v>1433</v>
      </c>
      <c r="B2" s="137">
        <v>193</v>
      </c>
      <c r="C2" s="137">
        <v>179</v>
      </c>
      <c r="D2" s="2" t="str">
        <f>IF(C2&lt;B2,$J$1,IF(C2&gt;B2,$I$1,$K$1))</f>
        <v>ì</v>
      </c>
    </row>
    <row r="3" spans="1:11" ht="15">
      <c r="A3" s="136" t="s">
        <v>1434</v>
      </c>
      <c r="B3" s="137">
        <v>2413</v>
      </c>
      <c r="C3" s="137">
        <v>2468</v>
      </c>
      <c r="D3" s="2" t="str">
        <f t="shared" ref="D3:D66" si="0">IF(C3&lt;B3,$J$1,IF(C3&gt;B3,$I$1,$K$1))</f>
        <v>î</v>
      </c>
    </row>
    <row r="4" spans="1:11" ht="15">
      <c r="A4" s="136" t="s">
        <v>1435</v>
      </c>
      <c r="B4" s="137">
        <v>9</v>
      </c>
      <c r="C4" s="137">
        <v>7</v>
      </c>
      <c r="D4" s="2" t="str">
        <f t="shared" si="0"/>
        <v>ì</v>
      </c>
    </row>
    <row r="5" spans="1:11" ht="15">
      <c r="A5" s="136" t="s">
        <v>1436</v>
      </c>
      <c r="B5" s="137">
        <v>23</v>
      </c>
      <c r="C5" s="137">
        <v>25</v>
      </c>
      <c r="D5" s="2" t="str">
        <f t="shared" si="0"/>
        <v>î</v>
      </c>
    </row>
    <row r="6" spans="1:11" ht="15">
      <c r="A6" s="136" t="s">
        <v>1437</v>
      </c>
      <c r="B6" s="137">
        <v>299</v>
      </c>
      <c r="C6" s="137">
        <v>279</v>
      </c>
      <c r="D6" s="2" t="str">
        <f t="shared" si="0"/>
        <v>ì</v>
      </c>
    </row>
    <row r="7" spans="1:11" ht="15">
      <c r="A7" s="136" t="s">
        <v>1438</v>
      </c>
      <c r="B7" s="137">
        <v>169</v>
      </c>
      <c r="C7" s="137">
        <v>145</v>
      </c>
      <c r="D7" s="2" t="str">
        <f t="shared" si="0"/>
        <v>ì</v>
      </c>
    </row>
    <row r="8" spans="1:11" ht="15">
      <c r="A8" s="136" t="s">
        <v>1439</v>
      </c>
      <c r="B8" s="137">
        <v>20</v>
      </c>
      <c r="C8" s="137">
        <v>29</v>
      </c>
      <c r="D8" s="2" t="str">
        <f t="shared" si="0"/>
        <v>î</v>
      </c>
    </row>
    <row r="9" spans="1:11" ht="15">
      <c r="A9" s="136" t="s">
        <v>1440</v>
      </c>
      <c r="B9" s="137">
        <v>415</v>
      </c>
      <c r="C9" s="137">
        <v>430</v>
      </c>
      <c r="D9" s="2" t="str">
        <f t="shared" si="0"/>
        <v>î</v>
      </c>
    </row>
    <row r="10" spans="1:11" ht="15">
      <c r="A10" s="136" t="s">
        <v>1441</v>
      </c>
      <c r="B10" s="137">
        <v>46</v>
      </c>
      <c r="C10" s="137">
        <v>61</v>
      </c>
      <c r="D10" s="2" t="str">
        <f t="shared" si="0"/>
        <v>î</v>
      </c>
    </row>
    <row r="11" spans="1:11" ht="15">
      <c r="A11" s="136" t="s">
        <v>1442</v>
      </c>
      <c r="B11" s="137">
        <v>30</v>
      </c>
      <c r="C11" s="137">
        <v>35</v>
      </c>
      <c r="D11" s="2" t="str">
        <f t="shared" si="0"/>
        <v>î</v>
      </c>
    </row>
    <row r="12" spans="1:11" ht="15">
      <c r="A12" s="136" t="s">
        <v>1443</v>
      </c>
      <c r="B12" s="137">
        <v>24</v>
      </c>
      <c r="C12" s="137">
        <v>33</v>
      </c>
      <c r="D12" s="2" t="str">
        <f t="shared" si="0"/>
        <v>î</v>
      </c>
    </row>
    <row r="13" spans="1:11" ht="15">
      <c r="A13" s="136" t="s">
        <v>1444</v>
      </c>
      <c r="B13" s="137">
        <v>54</v>
      </c>
      <c r="C13" s="137">
        <v>44</v>
      </c>
      <c r="D13" s="2" t="str">
        <f t="shared" si="0"/>
        <v>ì</v>
      </c>
    </row>
    <row r="14" spans="1:11" ht="15">
      <c r="A14" s="136" t="s">
        <v>1445</v>
      </c>
      <c r="B14" s="137">
        <v>25</v>
      </c>
      <c r="C14" s="137">
        <v>21</v>
      </c>
      <c r="D14" s="2" t="str">
        <f t="shared" si="0"/>
        <v>ì</v>
      </c>
    </row>
    <row r="15" spans="1:11" ht="15">
      <c r="A15" s="136" t="s">
        <v>1446</v>
      </c>
      <c r="B15" s="137">
        <v>1188</v>
      </c>
      <c r="C15" s="137">
        <v>1266</v>
      </c>
      <c r="D15" s="2" t="str">
        <f t="shared" si="0"/>
        <v>î</v>
      </c>
    </row>
    <row r="16" spans="1:11" ht="15">
      <c r="A16" s="136" t="s">
        <v>1447</v>
      </c>
      <c r="B16" s="137">
        <v>101</v>
      </c>
      <c r="C16" s="137">
        <v>97</v>
      </c>
      <c r="D16" s="2" t="str">
        <f t="shared" si="0"/>
        <v>ì</v>
      </c>
    </row>
    <row r="17" spans="1:4" ht="15">
      <c r="A17" s="136" t="s">
        <v>1448</v>
      </c>
      <c r="B17" s="137">
        <v>26</v>
      </c>
      <c r="C17" s="137">
        <v>38</v>
      </c>
      <c r="D17" s="2" t="str">
        <f t="shared" si="0"/>
        <v>î</v>
      </c>
    </row>
    <row r="18" spans="1:4" ht="15">
      <c r="A18" s="136" t="s">
        <v>1449</v>
      </c>
      <c r="B18" s="137">
        <v>146</v>
      </c>
      <c r="C18" s="137">
        <v>161</v>
      </c>
      <c r="D18" s="2" t="str">
        <f t="shared" si="0"/>
        <v>î</v>
      </c>
    </row>
    <row r="19" spans="1:4" ht="15">
      <c r="A19" s="136" t="s">
        <v>1450</v>
      </c>
      <c r="B19" s="137">
        <v>29</v>
      </c>
      <c r="C19" s="137">
        <v>37</v>
      </c>
      <c r="D19" s="2" t="str">
        <f t="shared" si="0"/>
        <v>î</v>
      </c>
    </row>
    <row r="20" spans="1:4" ht="15">
      <c r="A20" s="136" t="s">
        <v>1451</v>
      </c>
      <c r="B20" s="137">
        <v>135</v>
      </c>
      <c r="C20" s="137">
        <v>144</v>
      </c>
      <c r="D20" s="2" t="str">
        <f t="shared" si="0"/>
        <v>î</v>
      </c>
    </row>
    <row r="21" spans="1:4" ht="15">
      <c r="A21" s="136" t="s">
        <v>1452</v>
      </c>
      <c r="B21" s="137">
        <v>75</v>
      </c>
      <c r="C21" s="137">
        <v>91</v>
      </c>
      <c r="D21" s="2" t="str">
        <f t="shared" si="0"/>
        <v>î</v>
      </c>
    </row>
    <row r="22" spans="1:4" ht="15">
      <c r="A22" s="136" t="s">
        <v>1453</v>
      </c>
      <c r="B22" s="137">
        <v>18</v>
      </c>
      <c r="C22" s="137">
        <v>28</v>
      </c>
      <c r="D22" s="2" t="str">
        <f t="shared" si="0"/>
        <v>î</v>
      </c>
    </row>
    <row r="23" spans="1:4" ht="15">
      <c r="A23" s="136" t="s">
        <v>1454</v>
      </c>
      <c r="B23" s="137">
        <v>23</v>
      </c>
      <c r="C23" s="137">
        <v>19</v>
      </c>
      <c r="D23" s="2" t="str">
        <f t="shared" si="0"/>
        <v>ì</v>
      </c>
    </row>
    <row r="24" spans="1:4" ht="15">
      <c r="A24" s="136" t="s">
        <v>1455</v>
      </c>
      <c r="B24" s="137">
        <v>37</v>
      </c>
      <c r="C24" s="137">
        <v>51</v>
      </c>
      <c r="D24" s="2" t="str">
        <f t="shared" si="0"/>
        <v>î</v>
      </c>
    </row>
    <row r="25" spans="1:4" ht="15">
      <c r="A25" s="136" t="s">
        <v>1456</v>
      </c>
      <c r="B25" s="137">
        <v>35</v>
      </c>
      <c r="C25" s="137">
        <v>51</v>
      </c>
      <c r="D25" s="2" t="str">
        <f t="shared" si="0"/>
        <v>î</v>
      </c>
    </row>
    <row r="26" spans="1:4" ht="15">
      <c r="A26" s="136" t="s">
        <v>1457</v>
      </c>
      <c r="B26" s="137">
        <v>77</v>
      </c>
      <c r="C26" s="137">
        <v>93</v>
      </c>
      <c r="D26" s="2" t="str">
        <f t="shared" si="0"/>
        <v>î</v>
      </c>
    </row>
    <row r="27" spans="1:4" ht="15">
      <c r="A27" s="136" t="s">
        <v>1458</v>
      </c>
      <c r="B27" s="137">
        <v>36</v>
      </c>
      <c r="C27" s="137">
        <v>34</v>
      </c>
      <c r="D27" s="2" t="str">
        <f t="shared" si="0"/>
        <v>ì</v>
      </c>
    </row>
    <row r="28" spans="1:4" ht="15">
      <c r="A28" s="136" t="s">
        <v>1459</v>
      </c>
      <c r="B28" s="137">
        <v>325</v>
      </c>
      <c r="C28" s="137">
        <v>310</v>
      </c>
      <c r="D28" s="2" t="str">
        <f t="shared" si="0"/>
        <v>ì</v>
      </c>
    </row>
    <row r="29" spans="1:4" ht="15">
      <c r="A29" s="136" t="s">
        <v>1460</v>
      </c>
      <c r="B29" s="137">
        <v>19</v>
      </c>
      <c r="C29" s="137">
        <v>14</v>
      </c>
      <c r="D29" s="2" t="str">
        <f t="shared" si="0"/>
        <v>ì</v>
      </c>
    </row>
    <row r="30" spans="1:4" ht="15">
      <c r="A30" s="136" t="s">
        <v>1461</v>
      </c>
      <c r="B30" s="137">
        <v>40</v>
      </c>
      <c r="C30" s="137">
        <v>18</v>
      </c>
      <c r="D30" s="2" t="str">
        <f t="shared" si="0"/>
        <v>ì</v>
      </c>
    </row>
    <row r="31" spans="1:4" ht="15">
      <c r="A31" s="136" t="s">
        <v>1462</v>
      </c>
      <c r="B31" s="137">
        <v>110</v>
      </c>
      <c r="C31" s="137">
        <v>125</v>
      </c>
      <c r="D31" s="2" t="str">
        <f t="shared" si="0"/>
        <v>î</v>
      </c>
    </row>
    <row r="32" spans="1:4" ht="15">
      <c r="A32" s="136" t="s">
        <v>1463</v>
      </c>
      <c r="B32" s="137">
        <v>83</v>
      </c>
      <c r="C32" s="137">
        <v>85</v>
      </c>
      <c r="D32" s="2" t="str">
        <f t="shared" si="0"/>
        <v>î</v>
      </c>
    </row>
    <row r="33" spans="1:4" ht="15">
      <c r="A33" s="136" t="s">
        <v>1464</v>
      </c>
      <c r="B33" s="137">
        <v>29</v>
      </c>
      <c r="C33" s="137">
        <v>35</v>
      </c>
      <c r="D33" s="2" t="str">
        <f t="shared" si="0"/>
        <v>î</v>
      </c>
    </row>
    <row r="34" spans="1:4" ht="15">
      <c r="A34" s="136" t="s">
        <v>1465</v>
      </c>
      <c r="B34" s="137">
        <v>97</v>
      </c>
      <c r="C34" s="137">
        <v>143</v>
      </c>
      <c r="D34" s="2" t="str">
        <f t="shared" si="0"/>
        <v>î</v>
      </c>
    </row>
    <row r="35" spans="1:4" ht="15">
      <c r="A35" s="136" t="s">
        <v>1466</v>
      </c>
      <c r="B35" s="137">
        <v>13</v>
      </c>
      <c r="C35" s="137">
        <v>14</v>
      </c>
      <c r="D35" s="2" t="str">
        <f t="shared" si="0"/>
        <v>î</v>
      </c>
    </row>
    <row r="36" spans="1:4" ht="15">
      <c r="A36" s="136" t="s">
        <v>1467</v>
      </c>
      <c r="B36" s="137">
        <v>119</v>
      </c>
      <c r="C36" s="137">
        <v>161</v>
      </c>
      <c r="D36" s="2" t="str">
        <f t="shared" si="0"/>
        <v>î</v>
      </c>
    </row>
    <row r="37" spans="1:4" ht="15">
      <c r="A37" s="136" t="s">
        <v>1468</v>
      </c>
      <c r="B37" s="137">
        <v>66</v>
      </c>
      <c r="C37" s="137">
        <v>41</v>
      </c>
      <c r="D37" s="2" t="str">
        <f t="shared" si="0"/>
        <v>ì</v>
      </c>
    </row>
    <row r="38" spans="1:4" ht="15">
      <c r="A38" s="136" t="s">
        <v>1469</v>
      </c>
      <c r="B38" s="137">
        <v>16</v>
      </c>
      <c r="C38" s="137">
        <v>15</v>
      </c>
      <c r="D38" s="2" t="str">
        <f t="shared" si="0"/>
        <v>ì</v>
      </c>
    </row>
    <row r="39" spans="1:4" ht="15">
      <c r="A39" s="136" t="s">
        <v>1470</v>
      </c>
      <c r="B39" s="137">
        <v>35</v>
      </c>
      <c r="C39" s="137">
        <v>27</v>
      </c>
      <c r="D39" s="2" t="str">
        <f t="shared" si="0"/>
        <v>ì</v>
      </c>
    </row>
    <row r="40" spans="1:4" ht="15">
      <c r="A40" s="136" t="s">
        <v>1471</v>
      </c>
      <c r="B40" s="137">
        <v>189</v>
      </c>
      <c r="C40" s="137">
        <v>234</v>
      </c>
      <c r="D40" s="2" t="str">
        <f t="shared" si="0"/>
        <v>î</v>
      </c>
    </row>
    <row r="41" spans="1:4" ht="15">
      <c r="A41" s="136" t="s">
        <v>1472</v>
      </c>
      <c r="B41" s="137">
        <v>44</v>
      </c>
      <c r="C41" s="137">
        <v>42</v>
      </c>
      <c r="D41" s="2" t="str">
        <f t="shared" si="0"/>
        <v>ì</v>
      </c>
    </row>
    <row r="42" spans="1:4" ht="15">
      <c r="A42" s="136" t="s">
        <v>1473</v>
      </c>
      <c r="B42" s="137">
        <v>51</v>
      </c>
      <c r="C42" s="137">
        <v>63</v>
      </c>
      <c r="D42" s="2" t="str">
        <f t="shared" si="0"/>
        <v>î</v>
      </c>
    </row>
    <row r="43" spans="1:4" ht="15">
      <c r="A43" s="136" t="s">
        <v>1474</v>
      </c>
      <c r="B43" s="137">
        <v>118</v>
      </c>
      <c r="C43" s="137">
        <v>72</v>
      </c>
      <c r="D43" s="2" t="str">
        <f t="shared" si="0"/>
        <v>ì</v>
      </c>
    </row>
    <row r="44" spans="1:4" ht="15">
      <c r="A44" s="136" t="s">
        <v>1475</v>
      </c>
      <c r="B44" s="137">
        <v>41</v>
      </c>
      <c r="C44" s="137">
        <v>33</v>
      </c>
      <c r="D44" s="2" t="str">
        <f t="shared" si="0"/>
        <v>ì</v>
      </c>
    </row>
    <row r="45" spans="1:4" ht="15">
      <c r="A45" s="136" t="s">
        <v>1476</v>
      </c>
      <c r="B45" s="137">
        <v>28</v>
      </c>
      <c r="C45" s="137">
        <v>24</v>
      </c>
      <c r="D45" s="2" t="str">
        <f t="shared" si="0"/>
        <v>ì</v>
      </c>
    </row>
    <row r="46" spans="1:4" ht="15">
      <c r="A46" s="136" t="s">
        <v>1477</v>
      </c>
      <c r="B46" s="137">
        <v>47</v>
      </c>
      <c r="C46" s="137">
        <v>29</v>
      </c>
      <c r="D46" s="2" t="str">
        <f t="shared" si="0"/>
        <v>ì</v>
      </c>
    </row>
    <row r="47" spans="1:4" ht="15">
      <c r="A47" s="136" t="s">
        <v>1478</v>
      </c>
      <c r="B47" s="137">
        <v>26</v>
      </c>
      <c r="C47" s="137">
        <v>27</v>
      </c>
      <c r="D47" s="2" t="str">
        <f t="shared" si="0"/>
        <v>î</v>
      </c>
    </row>
    <row r="48" spans="1:4" ht="15">
      <c r="A48" s="136" t="s">
        <v>1479</v>
      </c>
      <c r="B48" s="137">
        <v>39</v>
      </c>
      <c r="C48" s="137">
        <v>38</v>
      </c>
      <c r="D48" s="2" t="str">
        <f t="shared" si="0"/>
        <v>ì</v>
      </c>
    </row>
    <row r="49" spans="1:4" ht="15">
      <c r="A49" s="136" t="s">
        <v>1480</v>
      </c>
      <c r="B49" s="137">
        <v>385</v>
      </c>
      <c r="C49" s="137">
        <v>436</v>
      </c>
      <c r="D49" s="2" t="str">
        <f t="shared" si="0"/>
        <v>î</v>
      </c>
    </row>
    <row r="50" spans="1:4" ht="15">
      <c r="A50" s="136" t="s">
        <v>1481</v>
      </c>
      <c r="B50" s="137">
        <v>26</v>
      </c>
      <c r="C50" s="137">
        <v>16</v>
      </c>
      <c r="D50" s="2" t="str">
        <f t="shared" si="0"/>
        <v>ì</v>
      </c>
    </row>
    <row r="51" spans="1:4" ht="15">
      <c r="A51" s="136" t="s">
        <v>1482</v>
      </c>
      <c r="B51" s="137">
        <v>38</v>
      </c>
      <c r="C51" s="137">
        <v>20</v>
      </c>
      <c r="D51" s="2" t="str">
        <f t="shared" si="0"/>
        <v>ì</v>
      </c>
    </row>
    <row r="52" spans="1:4" ht="15">
      <c r="A52" s="136" t="s">
        <v>1483</v>
      </c>
      <c r="B52" s="137">
        <v>3</v>
      </c>
      <c r="C52" s="137">
        <v>6</v>
      </c>
      <c r="D52" s="2" t="str">
        <f t="shared" si="0"/>
        <v>î</v>
      </c>
    </row>
    <row r="53" spans="1:4" ht="15">
      <c r="A53" s="136" t="s">
        <v>1484</v>
      </c>
      <c r="B53" s="137">
        <v>69</v>
      </c>
      <c r="C53" s="137">
        <v>61</v>
      </c>
      <c r="D53" s="2" t="str">
        <f t="shared" si="0"/>
        <v>ì</v>
      </c>
    </row>
    <row r="54" spans="1:4" ht="15">
      <c r="A54" s="136" t="s">
        <v>1485</v>
      </c>
      <c r="B54" s="137">
        <v>213</v>
      </c>
      <c r="C54" s="137">
        <v>254</v>
      </c>
      <c r="D54" s="2" t="str">
        <f t="shared" si="0"/>
        <v>î</v>
      </c>
    </row>
    <row r="55" spans="1:4" ht="15">
      <c r="A55" s="136" t="s">
        <v>1537</v>
      </c>
      <c r="B55" s="137">
        <v>68</v>
      </c>
      <c r="C55" s="137">
        <v>80</v>
      </c>
      <c r="D55" s="2" t="str">
        <f t="shared" si="0"/>
        <v>î</v>
      </c>
    </row>
    <row r="56" spans="1:4" ht="15">
      <c r="A56" s="136" t="s">
        <v>1486</v>
      </c>
      <c r="B56" s="137">
        <v>1251</v>
      </c>
      <c r="C56" s="137">
        <v>1334</v>
      </c>
      <c r="D56" s="2" t="str">
        <f t="shared" si="0"/>
        <v>î</v>
      </c>
    </row>
    <row r="57" spans="1:4" ht="15">
      <c r="A57" s="136" t="s">
        <v>1487</v>
      </c>
      <c r="B57" s="137">
        <v>40</v>
      </c>
      <c r="C57" s="137">
        <v>32</v>
      </c>
      <c r="D57" s="2" t="str">
        <f t="shared" si="0"/>
        <v>ì</v>
      </c>
    </row>
    <row r="58" spans="1:4" ht="15">
      <c r="A58" s="136" t="s">
        <v>1488</v>
      </c>
      <c r="B58" s="137">
        <v>40</v>
      </c>
      <c r="C58" s="137">
        <v>65</v>
      </c>
      <c r="D58" s="2" t="str">
        <f t="shared" si="0"/>
        <v>î</v>
      </c>
    </row>
    <row r="59" spans="1:4" ht="15">
      <c r="A59" s="136" t="s">
        <v>1489</v>
      </c>
      <c r="B59" s="137">
        <v>41</v>
      </c>
      <c r="C59" s="137">
        <v>90</v>
      </c>
      <c r="D59" s="2" t="str">
        <f t="shared" si="0"/>
        <v>î</v>
      </c>
    </row>
    <row r="60" spans="1:4" ht="15">
      <c r="A60" s="136" t="s">
        <v>1490</v>
      </c>
      <c r="B60" s="137">
        <v>34</v>
      </c>
      <c r="C60" s="137">
        <v>26</v>
      </c>
      <c r="D60" s="2" t="str">
        <f t="shared" si="0"/>
        <v>ì</v>
      </c>
    </row>
    <row r="61" spans="1:4" ht="15">
      <c r="A61" s="136" t="s">
        <v>1491</v>
      </c>
      <c r="B61" s="137">
        <v>28</v>
      </c>
      <c r="C61" s="137">
        <v>21</v>
      </c>
      <c r="D61" s="2" t="str">
        <f t="shared" si="0"/>
        <v>ì</v>
      </c>
    </row>
    <row r="62" spans="1:4" ht="15">
      <c r="A62" s="136" t="s">
        <v>1492</v>
      </c>
      <c r="B62" s="137">
        <v>26</v>
      </c>
      <c r="C62" s="137">
        <v>23</v>
      </c>
      <c r="D62" s="2" t="str">
        <f t="shared" si="0"/>
        <v>ì</v>
      </c>
    </row>
    <row r="63" spans="1:4" ht="15">
      <c r="A63" s="136" t="s">
        <v>1493</v>
      </c>
      <c r="B63" s="137">
        <v>28</v>
      </c>
      <c r="C63" s="137">
        <v>25</v>
      </c>
      <c r="D63" s="2" t="str">
        <f t="shared" si="0"/>
        <v>ì</v>
      </c>
    </row>
    <row r="64" spans="1:4" ht="15">
      <c r="A64" s="136" t="s">
        <v>1494</v>
      </c>
      <c r="B64" s="137">
        <v>9</v>
      </c>
      <c r="C64" s="137">
        <v>4</v>
      </c>
      <c r="D64" s="2" t="str">
        <f t="shared" si="0"/>
        <v>ì</v>
      </c>
    </row>
    <row r="65" spans="1:4" ht="15">
      <c r="A65" s="136" t="s">
        <v>1495</v>
      </c>
      <c r="B65" s="137">
        <v>268</v>
      </c>
      <c r="C65" s="137">
        <v>239</v>
      </c>
      <c r="D65" s="2" t="str">
        <f t="shared" si="0"/>
        <v>ì</v>
      </c>
    </row>
    <row r="66" spans="1:4" ht="15">
      <c r="A66" s="136" t="s">
        <v>1496</v>
      </c>
      <c r="B66" s="137">
        <v>9</v>
      </c>
      <c r="C66" s="137">
        <v>13</v>
      </c>
      <c r="D66" s="2" t="str">
        <f t="shared" si="0"/>
        <v>î</v>
      </c>
    </row>
    <row r="67" spans="1:4" ht="15">
      <c r="A67" s="136" t="s">
        <v>1497</v>
      </c>
      <c r="B67" s="137">
        <v>65</v>
      </c>
      <c r="C67" s="137">
        <v>109</v>
      </c>
      <c r="D67" s="2" t="str">
        <f t="shared" ref="D67:D130" si="1">IF(C67&lt;B67,$J$1,IF(C67&gt;B67,$I$1,$K$1))</f>
        <v>î</v>
      </c>
    </row>
    <row r="68" spans="1:4" ht="15">
      <c r="A68" s="136" t="s">
        <v>1498</v>
      </c>
      <c r="B68" s="137">
        <v>8</v>
      </c>
      <c r="C68" s="137">
        <v>8</v>
      </c>
      <c r="D68" s="2" t="str">
        <f t="shared" si="1"/>
        <v>è</v>
      </c>
    </row>
    <row r="69" spans="1:4" ht="15">
      <c r="A69" s="136" t="s">
        <v>1499</v>
      </c>
      <c r="B69" s="137">
        <v>34</v>
      </c>
      <c r="C69" s="137">
        <v>38</v>
      </c>
      <c r="D69" s="2" t="str">
        <f t="shared" si="1"/>
        <v>î</v>
      </c>
    </row>
    <row r="70" spans="1:4" ht="15">
      <c r="A70" s="136" t="s">
        <v>1500</v>
      </c>
      <c r="B70" s="137">
        <v>86</v>
      </c>
      <c r="C70" s="137">
        <v>72</v>
      </c>
      <c r="D70" s="2" t="str">
        <f t="shared" si="1"/>
        <v>ì</v>
      </c>
    </row>
    <row r="71" spans="1:4" ht="15">
      <c r="A71" s="136" t="s">
        <v>1501</v>
      </c>
      <c r="B71" s="137">
        <v>20</v>
      </c>
      <c r="C71" s="137">
        <v>32</v>
      </c>
      <c r="D71" s="2" t="str">
        <f t="shared" si="1"/>
        <v>î</v>
      </c>
    </row>
    <row r="72" spans="1:4" ht="15">
      <c r="A72" s="136" t="s">
        <v>1502</v>
      </c>
      <c r="B72" s="137">
        <v>217</v>
      </c>
      <c r="C72" s="137">
        <v>221</v>
      </c>
      <c r="D72" s="2" t="str">
        <f t="shared" si="1"/>
        <v>î</v>
      </c>
    </row>
    <row r="73" spans="1:4" ht="15">
      <c r="A73" s="136" t="s">
        <v>1691</v>
      </c>
      <c r="B73" s="137">
        <v>238</v>
      </c>
      <c r="C73" s="137">
        <v>213</v>
      </c>
      <c r="D73" s="2" t="str">
        <f t="shared" si="1"/>
        <v>ì</v>
      </c>
    </row>
    <row r="74" spans="1:4" ht="15">
      <c r="A74" s="136" t="s">
        <v>1692</v>
      </c>
      <c r="B74" s="137">
        <v>9949</v>
      </c>
      <c r="C74" s="137">
        <v>10428</v>
      </c>
      <c r="D74" s="2" t="str">
        <f t="shared" si="1"/>
        <v>î</v>
      </c>
    </row>
    <row r="75" spans="1:4" ht="15">
      <c r="A75" s="136"/>
      <c r="B75" s="137">
        <v>496</v>
      </c>
      <c r="C75" s="137">
        <v>543</v>
      </c>
      <c r="D75" s="2" t="str">
        <f t="shared" si="1"/>
        <v>î</v>
      </c>
    </row>
    <row r="76" spans="1:4" ht="15">
      <c r="A76" s="136" t="s">
        <v>1503</v>
      </c>
      <c r="B76" s="137">
        <v>2012</v>
      </c>
      <c r="C76" s="137">
        <v>2124</v>
      </c>
      <c r="D76" s="2" t="str">
        <f t="shared" si="1"/>
        <v>î</v>
      </c>
    </row>
    <row r="77" spans="1:4" ht="15">
      <c r="A77" s="136" t="s">
        <v>1504</v>
      </c>
      <c r="B77" s="137">
        <v>215</v>
      </c>
      <c r="C77" s="137">
        <v>164</v>
      </c>
      <c r="D77" s="2" t="str">
        <f t="shared" si="1"/>
        <v>ì</v>
      </c>
    </row>
    <row r="78" spans="1:4" ht="15">
      <c r="A78" s="136" t="s">
        <v>1505</v>
      </c>
      <c r="B78" s="137">
        <v>303</v>
      </c>
      <c r="C78" s="137">
        <v>314</v>
      </c>
      <c r="D78" s="2" t="str">
        <f t="shared" si="1"/>
        <v>î</v>
      </c>
    </row>
    <row r="79" spans="1:4" ht="15">
      <c r="A79" s="136" t="s">
        <v>1506</v>
      </c>
      <c r="B79" s="137">
        <v>67</v>
      </c>
      <c r="C79" s="137">
        <v>93</v>
      </c>
      <c r="D79" s="2" t="str">
        <f t="shared" si="1"/>
        <v>î</v>
      </c>
    </row>
    <row r="80" spans="1:4" ht="15">
      <c r="A80" s="136" t="s">
        <v>1507</v>
      </c>
      <c r="B80" s="137">
        <v>121</v>
      </c>
      <c r="C80" s="137">
        <v>110</v>
      </c>
      <c r="D80" s="2" t="str">
        <f t="shared" si="1"/>
        <v>ì</v>
      </c>
    </row>
    <row r="81" spans="1:4" ht="15">
      <c r="A81" s="136" t="s">
        <v>1508</v>
      </c>
      <c r="B81" s="137">
        <v>1240</v>
      </c>
      <c r="C81" s="137">
        <v>1327</v>
      </c>
      <c r="D81" s="2" t="str">
        <f t="shared" si="1"/>
        <v>î</v>
      </c>
    </row>
    <row r="82" spans="1:4" ht="15">
      <c r="A82" s="136" t="s">
        <v>1509</v>
      </c>
      <c r="B82" s="137">
        <v>139</v>
      </c>
      <c r="C82" s="137">
        <v>92</v>
      </c>
      <c r="D82" s="2" t="str">
        <f t="shared" si="1"/>
        <v>ì</v>
      </c>
    </row>
    <row r="83" spans="1:4" ht="15">
      <c r="A83" s="136" t="s">
        <v>1510</v>
      </c>
      <c r="B83" s="137">
        <v>172</v>
      </c>
      <c r="C83" s="137">
        <v>168</v>
      </c>
      <c r="D83" s="2" t="str">
        <f t="shared" si="1"/>
        <v>ì</v>
      </c>
    </row>
    <row r="84" spans="1:4" ht="15">
      <c r="A84" s="136" t="s">
        <v>1511</v>
      </c>
      <c r="B84" s="137">
        <v>390</v>
      </c>
      <c r="C84" s="137">
        <v>364</v>
      </c>
      <c r="D84" s="2" t="str">
        <f t="shared" si="1"/>
        <v>ì</v>
      </c>
    </row>
    <row r="85" spans="1:4" ht="15">
      <c r="A85" s="136" t="s">
        <v>1512</v>
      </c>
      <c r="B85" s="137">
        <v>248</v>
      </c>
      <c r="C85" s="137">
        <v>218</v>
      </c>
      <c r="D85" s="2" t="str">
        <f t="shared" si="1"/>
        <v>ì</v>
      </c>
    </row>
    <row r="86" spans="1:4" ht="15">
      <c r="A86" s="136" t="s">
        <v>1513</v>
      </c>
      <c r="B86" s="137">
        <v>552</v>
      </c>
      <c r="C86" s="137">
        <v>624</v>
      </c>
      <c r="D86" s="2" t="str">
        <f t="shared" si="1"/>
        <v>î</v>
      </c>
    </row>
    <row r="87" spans="1:4" ht="15">
      <c r="A87" s="136" t="s">
        <v>1514</v>
      </c>
      <c r="B87" s="137">
        <v>260</v>
      </c>
      <c r="C87" s="137">
        <v>295</v>
      </c>
      <c r="D87" s="2" t="str">
        <f t="shared" si="1"/>
        <v>î</v>
      </c>
    </row>
    <row r="88" spans="1:4" ht="15">
      <c r="A88" s="136" t="s">
        <v>1515</v>
      </c>
      <c r="B88" s="137">
        <v>160</v>
      </c>
      <c r="C88" s="137">
        <v>182</v>
      </c>
      <c r="D88" s="2" t="str">
        <f t="shared" si="1"/>
        <v>î</v>
      </c>
    </row>
    <row r="89" spans="1:4" ht="15">
      <c r="A89" s="136" t="s">
        <v>1516</v>
      </c>
      <c r="B89" s="137">
        <v>141</v>
      </c>
      <c r="C89" s="137">
        <v>141</v>
      </c>
      <c r="D89" s="2" t="str">
        <f t="shared" si="1"/>
        <v>è</v>
      </c>
    </row>
    <row r="90" spans="1:4" ht="15">
      <c r="A90" s="136" t="s">
        <v>1517</v>
      </c>
      <c r="B90" s="137">
        <v>95</v>
      </c>
      <c r="C90" s="137">
        <v>88</v>
      </c>
      <c r="D90" s="2" t="str">
        <f t="shared" si="1"/>
        <v>ì</v>
      </c>
    </row>
    <row r="91" spans="1:4" ht="15">
      <c r="A91" s="136" t="s">
        <v>1518</v>
      </c>
      <c r="B91" s="137">
        <v>1332</v>
      </c>
      <c r="C91" s="137">
        <v>1381</v>
      </c>
      <c r="D91" s="2" t="str">
        <f t="shared" si="1"/>
        <v>î</v>
      </c>
    </row>
    <row r="92" spans="1:4" ht="15">
      <c r="A92" s="136" t="s">
        <v>1519</v>
      </c>
      <c r="B92" s="137">
        <v>99</v>
      </c>
      <c r="C92" s="137">
        <v>166</v>
      </c>
      <c r="D92" s="2" t="str">
        <f t="shared" si="1"/>
        <v>î</v>
      </c>
    </row>
    <row r="93" spans="1:4" ht="15">
      <c r="A93" s="136" t="s">
        <v>1520</v>
      </c>
      <c r="B93" s="137">
        <v>55</v>
      </c>
      <c r="C93" s="137">
        <v>95</v>
      </c>
      <c r="D93" s="2" t="str">
        <f t="shared" si="1"/>
        <v>î</v>
      </c>
    </row>
    <row r="94" spans="1:4" ht="15">
      <c r="A94" s="136" t="s">
        <v>1521</v>
      </c>
      <c r="B94" s="137">
        <v>286</v>
      </c>
      <c r="C94" s="137">
        <v>334</v>
      </c>
      <c r="D94" s="2" t="str">
        <f t="shared" si="1"/>
        <v>î</v>
      </c>
    </row>
    <row r="95" spans="1:4" ht="15">
      <c r="A95" s="136" t="s">
        <v>1522</v>
      </c>
      <c r="B95" s="137">
        <v>112</v>
      </c>
      <c r="C95" s="137">
        <v>147</v>
      </c>
      <c r="D95" s="2" t="str">
        <f t="shared" si="1"/>
        <v>î</v>
      </c>
    </row>
    <row r="96" spans="1:4" ht="15">
      <c r="A96" s="136" t="s">
        <v>1523</v>
      </c>
      <c r="B96" s="137">
        <v>325</v>
      </c>
      <c r="C96" s="137">
        <v>309</v>
      </c>
      <c r="D96" s="2" t="str">
        <f t="shared" si="1"/>
        <v>ì</v>
      </c>
    </row>
    <row r="97" spans="1:4" ht="15">
      <c r="A97" s="136" t="s">
        <v>1524</v>
      </c>
      <c r="B97" s="137">
        <v>177</v>
      </c>
      <c r="C97" s="137">
        <v>246</v>
      </c>
      <c r="D97" s="2" t="str">
        <f t="shared" si="1"/>
        <v>î</v>
      </c>
    </row>
    <row r="98" spans="1:4" ht="15">
      <c r="A98" s="136" t="s">
        <v>1525</v>
      </c>
      <c r="B98" s="137">
        <v>301</v>
      </c>
      <c r="C98" s="137">
        <v>333</v>
      </c>
      <c r="D98" s="2" t="str">
        <f t="shared" si="1"/>
        <v>î</v>
      </c>
    </row>
    <row r="99" spans="1:4" ht="15">
      <c r="A99" s="136" t="s">
        <v>1526</v>
      </c>
      <c r="B99" s="137">
        <v>257</v>
      </c>
      <c r="C99" s="137">
        <v>188</v>
      </c>
      <c r="D99" s="2" t="str">
        <f t="shared" si="1"/>
        <v>ì</v>
      </c>
    </row>
    <row r="100" spans="1:4" ht="15">
      <c r="A100" s="136" t="s">
        <v>1527</v>
      </c>
      <c r="B100" s="137">
        <v>292</v>
      </c>
      <c r="C100" s="137">
        <v>263</v>
      </c>
      <c r="D100" s="2" t="str">
        <f t="shared" si="1"/>
        <v>ì</v>
      </c>
    </row>
    <row r="101" spans="1:4" ht="15">
      <c r="A101" s="136" t="s">
        <v>1528</v>
      </c>
      <c r="B101" s="137">
        <v>150</v>
      </c>
      <c r="C101" s="137">
        <v>155</v>
      </c>
      <c r="D101" s="2" t="str">
        <f t="shared" si="1"/>
        <v>î</v>
      </c>
    </row>
    <row r="102" spans="1:4" ht="15">
      <c r="A102" s="136" t="s">
        <v>1529</v>
      </c>
      <c r="B102" s="137">
        <v>190</v>
      </c>
      <c r="C102" s="137">
        <v>177</v>
      </c>
      <c r="D102" s="2" t="str">
        <f t="shared" si="1"/>
        <v>ì</v>
      </c>
    </row>
    <row r="103" spans="1:4" ht="15">
      <c r="A103" s="136"/>
      <c r="B103" s="137">
        <v>496</v>
      </c>
      <c r="C103" s="137">
        <v>543</v>
      </c>
      <c r="D103" s="2" t="str">
        <f t="shared" si="1"/>
        <v>î</v>
      </c>
    </row>
    <row r="104" spans="1:4" ht="15">
      <c r="A104" s="136" t="s">
        <v>1306</v>
      </c>
      <c r="B104" s="137">
        <v>27</v>
      </c>
      <c r="C104" s="137">
        <v>22</v>
      </c>
      <c r="D104" s="2" t="str">
        <f t="shared" si="1"/>
        <v>ì</v>
      </c>
    </row>
    <row r="105" spans="1:4" ht="15">
      <c r="A105" s="136" t="s">
        <v>1314</v>
      </c>
      <c r="B105" s="137">
        <v>37</v>
      </c>
      <c r="C105" s="137">
        <v>89</v>
      </c>
      <c r="D105" s="2" t="str">
        <f t="shared" si="1"/>
        <v>î</v>
      </c>
    </row>
    <row r="106" spans="1:4" ht="15">
      <c r="A106" s="136" t="s">
        <v>1317</v>
      </c>
      <c r="B106" s="137">
        <v>20</v>
      </c>
      <c r="C106" s="137">
        <v>17</v>
      </c>
      <c r="D106" s="2" t="str">
        <f t="shared" si="1"/>
        <v>ì</v>
      </c>
    </row>
    <row r="107" spans="1:4" ht="15">
      <c r="A107" s="136" t="s">
        <v>1295</v>
      </c>
      <c r="B107" s="137">
        <v>52</v>
      </c>
      <c r="C107" s="137">
        <v>43</v>
      </c>
      <c r="D107" s="2" t="str">
        <f t="shared" si="1"/>
        <v>ì</v>
      </c>
    </row>
    <row r="108" spans="1:4" ht="15">
      <c r="A108" s="136" t="s">
        <v>1322</v>
      </c>
      <c r="B108" s="137">
        <v>15</v>
      </c>
      <c r="C108" s="137">
        <v>14</v>
      </c>
      <c r="D108" s="2" t="str">
        <f t="shared" si="1"/>
        <v>ì</v>
      </c>
    </row>
    <row r="109" spans="1:4" ht="15">
      <c r="A109" s="136" t="s">
        <v>1323</v>
      </c>
      <c r="B109" s="137">
        <v>35</v>
      </c>
      <c r="C109" s="137">
        <v>23</v>
      </c>
      <c r="D109" s="2" t="str">
        <f t="shared" si="1"/>
        <v>ì</v>
      </c>
    </row>
    <row r="110" spans="1:4" ht="15">
      <c r="A110" s="136" t="s">
        <v>1319</v>
      </c>
      <c r="B110" s="137">
        <v>5</v>
      </c>
      <c r="C110" s="137">
        <v>2</v>
      </c>
      <c r="D110" s="2" t="str">
        <f t="shared" si="1"/>
        <v>ì</v>
      </c>
    </row>
    <row r="111" spans="1:4" ht="15">
      <c r="A111" s="136" t="s">
        <v>1321</v>
      </c>
      <c r="B111" s="137">
        <v>38</v>
      </c>
      <c r="C111" s="137">
        <v>54</v>
      </c>
      <c r="D111" s="2" t="str">
        <f t="shared" si="1"/>
        <v>î</v>
      </c>
    </row>
    <row r="112" spans="1:4" ht="15">
      <c r="A112" s="136" t="s">
        <v>1307</v>
      </c>
      <c r="B112" s="137">
        <v>38</v>
      </c>
      <c r="C112" s="137">
        <v>53</v>
      </c>
      <c r="D112" s="2" t="str">
        <f t="shared" si="1"/>
        <v>î</v>
      </c>
    </row>
    <row r="113" spans="1:4" ht="15">
      <c r="A113" s="136" t="s">
        <v>1315</v>
      </c>
      <c r="B113" s="137">
        <v>43</v>
      </c>
      <c r="C113" s="137">
        <v>30</v>
      </c>
      <c r="D113" s="2" t="str">
        <f t="shared" si="1"/>
        <v>ì</v>
      </c>
    </row>
    <row r="114" spans="1:4" ht="15">
      <c r="A114" s="136" t="s">
        <v>1298</v>
      </c>
      <c r="B114" s="137">
        <v>32</v>
      </c>
      <c r="C114" s="137">
        <v>32</v>
      </c>
      <c r="D114" s="2" t="str">
        <f t="shared" si="1"/>
        <v>è</v>
      </c>
    </row>
    <row r="115" spans="1:4" ht="15">
      <c r="A115" s="136" t="s">
        <v>1311</v>
      </c>
      <c r="B115" s="137">
        <v>39</v>
      </c>
      <c r="C115" s="137">
        <v>64</v>
      </c>
      <c r="D115" s="2" t="str">
        <f t="shared" si="1"/>
        <v>î</v>
      </c>
    </row>
    <row r="116" spans="1:4" ht="15">
      <c r="A116" s="136" t="s">
        <v>1296</v>
      </c>
      <c r="B116" s="137">
        <v>202</v>
      </c>
      <c r="C116" s="137">
        <v>209</v>
      </c>
      <c r="D116" s="2" t="str">
        <f t="shared" si="1"/>
        <v>î</v>
      </c>
    </row>
    <row r="117" spans="1:4" ht="15">
      <c r="A117" s="136" t="s">
        <v>1309</v>
      </c>
      <c r="B117" s="137">
        <v>53</v>
      </c>
      <c r="C117" s="137">
        <v>67</v>
      </c>
      <c r="D117" s="2" t="str">
        <f t="shared" si="1"/>
        <v>î</v>
      </c>
    </row>
    <row r="118" spans="1:4" ht="15">
      <c r="A118" s="136" t="s">
        <v>1297</v>
      </c>
      <c r="B118" s="137">
        <v>94</v>
      </c>
      <c r="C118" s="137">
        <v>110</v>
      </c>
      <c r="D118" s="2" t="str">
        <f t="shared" si="1"/>
        <v>î</v>
      </c>
    </row>
    <row r="119" spans="1:4" ht="15">
      <c r="A119" s="136" t="s">
        <v>1301</v>
      </c>
      <c r="B119" s="137">
        <v>119</v>
      </c>
      <c r="C119" s="137">
        <v>145</v>
      </c>
      <c r="D119" s="2" t="str">
        <f t="shared" si="1"/>
        <v>î</v>
      </c>
    </row>
    <row r="120" spans="1:4" ht="15">
      <c r="A120" s="136" t="s">
        <v>1303</v>
      </c>
      <c r="B120" s="137">
        <v>49</v>
      </c>
      <c r="C120" s="137">
        <v>57</v>
      </c>
      <c r="D120" s="2" t="str">
        <f t="shared" si="1"/>
        <v>î</v>
      </c>
    </row>
    <row r="121" spans="1:4" ht="15">
      <c r="A121" s="136" t="s">
        <v>1300</v>
      </c>
      <c r="B121" s="137">
        <v>22</v>
      </c>
      <c r="C121" s="137">
        <v>34</v>
      </c>
      <c r="D121" s="2" t="str">
        <f t="shared" si="1"/>
        <v>î</v>
      </c>
    </row>
    <row r="122" spans="1:4" ht="15">
      <c r="A122" s="136" t="s">
        <v>1318</v>
      </c>
      <c r="B122" s="137">
        <v>42</v>
      </c>
      <c r="C122" s="137">
        <v>45</v>
      </c>
      <c r="D122" s="2" t="str">
        <f t="shared" si="1"/>
        <v>î</v>
      </c>
    </row>
    <row r="123" spans="1:4" ht="15">
      <c r="A123" s="136" t="s">
        <v>1302</v>
      </c>
      <c r="B123" s="137">
        <v>34</v>
      </c>
      <c r="C123" s="137">
        <v>26</v>
      </c>
      <c r="D123" s="2" t="str">
        <f t="shared" si="1"/>
        <v>ì</v>
      </c>
    </row>
    <row r="124" spans="1:4" ht="15">
      <c r="A124" s="136" t="s">
        <v>1312</v>
      </c>
      <c r="B124" s="137">
        <v>18</v>
      </c>
      <c r="C124" s="137">
        <v>28</v>
      </c>
      <c r="D124" s="2" t="str">
        <f t="shared" si="1"/>
        <v>î</v>
      </c>
    </row>
    <row r="125" spans="1:4" ht="15">
      <c r="A125" s="136" t="s">
        <v>1316</v>
      </c>
      <c r="B125" s="137">
        <v>37</v>
      </c>
      <c r="C125" s="137">
        <v>51</v>
      </c>
      <c r="D125" s="2" t="str">
        <f t="shared" si="1"/>
        <v>î</v>
      </c>
    </row>
    <row r="126" spans="1:4" ht="15">
      <c r="A126" s="136" t="s">
        <v>1294</v>
      </c>
      <c r="B126" s="137">
        <v>43</v>
      </c>
      <c r="C126" s="137">
        <v>37</v>
      </c>
      <c r="D126" s="2" t="str">
        <f t="shared" si="1"/>
        <v>ì</v>
      </c>
    </row>
    <row r="127" spans="1:4" ht="15">
      <c r="A127" s="136" t="s">
        <v>1305</v>
      </c>
      <c r="B127" s="137">
        <v>59</v>
      </c>
      <c r="C127" s="137">
        <v>90</v>
      </c>
      <c r="D127" s="2" t="str">
        <f t="shared" si="1"/>
        <v>î</v>
      </c>
    </row>
    <row r="128" spans="1:4" ht="15">
      <c r="A128" s="136" t="s">
        <v>1726</v>
      </c>
      <c r="B128" s="137">
        <v>8</v>
      </c>
      <c r="C128" s="137">
        <v>5</v>
      </c>
      <c r="D128" s="2" t="str">
        <f t="shared" si="1"/>
        <v>ì</v>
      </c>
    </row>
    <row r="129" spans="1:4" ht="15">
      <c r="A129" s="136" t="s">
        <v>1325</v>
      </c>
      <c r="B129" s="137">
        <v>723</v>
      </c>
      <c r="C129" s="137">
        <v>776</v>
      </c>
      <c r="D129" s="2" t="str">
        <f t="shared" si="1"/>
        <v>î</v>
      </c>
    </row>
    <row r="130" spans="1:4" ht="15">
      <c r="A130" s="136" t="s">
        <v>1336</v>
      </c>
      <c r="B130" s="137">
        <v>46</v>
      </c>
      <c r="C130" s="137">
        <v>38</v>
      </c>
      <c r="D130" s="2" t="str">
        <f t="shared" si="1"/>
        <v>ì</v>
      </c>
    </row>
    <row r="131" spans="1:4" ht="15">
      <c r="A131" s="136" t="s">
        <v>1348</v>
      </c>
      <c r="B131" s="137">
        <v>66</v>
      </c>
      <c r="C131" s="137">
        <v>85</v>
      </c>
      <c r="D131" s="2" t="str">
        <f t="shared" ref="D131:D194" si="2">IF(C131&lt;B131,$J$1,IF(C131&gt;B131,$I$1,$K$1))</f>
        <v>î</v>
      </c>
    </row>
    <row r="132" spans="1:4" ht="15">
      <c r="A132" s="136" t="s">
        <v>1347</v>
      </c>
      <c r="B132" s="137">
        <v>42</v>
      </c>
      <c r="C132" s="137">
        <v>48</v>
      </c>
      <c r="D132" s="2" t="str">
        <f t="shared" si="2"/>
        <v>î</v>
      </c>
    </row>
    <row r="133" spans="1:4" ht="15">
      <c r="A133" s="136" t="s">
        <v>1349</v>
      </c>
      <c r="B133" s="137">
        <v>21</v>
      </c>
      <c r="C133" s="137">
        <v>26</v>
      </c>
      <c r="D133" s="2" t="str">
        <f t="shared" si="2"/>
        <v>î</v>
      </c>
    </row>
    <row r="134" spans="1:4" ht="15">
      <c r="A134" s="136" t="s">
        <v>1342</v>
      </c>
      <c r="B134" s="137">
        <v>26</v>
      </c>
      <c r="C134" s="137">
        <v>20</v>
      </c>
      <c r="D134" s="2" t="str">
        <f t="shared" si="2"/>
        <v>ì</v>
      </c>
    </row>
    <row r="135" spans="1:4" ht="15">
      <c r="A135" s="136" t="s">
        <v>1326</v>
      </c>
      <c r="B135" s="137">
        <v>55</v>
      </c>
      <c r="C135" s="137">
        <v>36</v>
      </c>
      <c r="D135" s="2" t="str">
        <f t="shared" si="2"/>
        <v>ì</v>
      </c>
    </row>
    <row r="136" spans="1:4" ht="15">
      <c r="A136" s="136" t="s">
        <v>1346</v>
      </c>
      <c r="B136" s="137">
        <v>49</v>
      </c>
      <c r="C136" s="137">
        <v>47</v>
      </c>
      <c r="D136" s="2" t="str">
        <f t="shared" si="2"/>
        <v>ì</v>
      </c>
    </row>
    <row r="137" spans="1:4" ht="15">
      <c r="A137" s="136" t="s">
        <v>1329</v>
      </c>
      <c r="B137" s="137">
        <v>29</v>
      </c>
      <c r="C137" s="137">
        <v>25</v>
      </c>
      <c r="D137" s="2" t="str">
        <f t="shared" si="2"/>
        <v>ì</v>
      </c>
    </row>
    <row r="138" spans="1:4" ht="15">
      <c r="A138" s="136" t="s">
        <v>1328</v>
      </c>
      <c r="B138" s="137">
        <v>6</v>
      </c>
      <c r="C138" s="137">
        <v>15</v>
      </c>
      <c r="D138" s="2" t="str">
        <f t="shared" si="2"/>
        <v>î</v>
      </c>
    </row>
    <row r="139" spans="1:4" ht="15">
      <c r="A139" s="136" t="s">
        <v>1330</v>
      </c>
      <c r="B139" s="137">
        <v>16</v>
      </c>
      <c r="C139" s="137">
        <v>11</v>
      </c>
      <c r="D139" s="2" t="str">
        <f t="shared" si="2"/>
        <v>ì</v>
      </c>
    </row>
    <row r="140" spans="1:4" ht="15">
      <c r="A140" s="136" t="s">
        <v>1332</v>
      </c>
      <c r="B140" s="137">
        <v>12</v>
      </c>
      <c r="C140" s="137">
        <v>14</v>
      </c>
      <c r="D140" s="2" t="str">
        <f t="shared" si="2"/>
        <v>î</v>
      </c>
    </row>
    <row r="141" spans="1:4" ht="15">
      <c r="A141" s="136" t="s">
        <v>1338</v>
      </c>
      <c r="B141" s="137">
        <v>61</v>
      </c>
      <c r="C141" s="137">
        <v>66</v>
      </c>
      <c r="D141" s="2" t="str">
        <f t="shared" si="2"/>
        <v>î</v>
      </c>
    </row>
    <row r="142" spans="1:4" ht="15">
      <c r="A142" s="136" t="s">
        <v>1334</v>
      </c>
      <c r="B142" s="137">
        <v>67</v>
      </c>
      <c r="C142" s="137">
        <v>59</v>
      </c>
      <c r="D142" s="2" t="str">
        <f t="shared" si="2"/>
        <v>ì</v>
      </c>
    </row>
    <row r="143" spans="1:4" ht="15">
      <c r="A143" s="136" t="s">
        <v>1344</v>
      </c>
      <c r="B143" s="137">
        <v>113</v>
      </c>
      <c r="C143" s="137">
        <v>104</v>
      </c>
      <c r="D143" s="2" t="str">
        <f t="shared" si="2"/>
        <v>ì</v>
      </c>
    </row>
    <row r="144" spans="1:4" ht="15">
      <c r="A144" s="136" t="s">
        <v>1331</v>
      </c>
      <c r="B144" s="137">
        <v>27</v>
      </c>
      <c r="C144" s="137">
        <v>25</v>
      </c>
      <c r="D144" s="2" t="str">
        <f t="shared" si="2"/>
        <v>ì</v>
      </c>
    </row>
    <row r="145" spans="1:4" ht="15">
      <c r="A145" s="136" t="s">
        <v>1333</v>
      </c>
      <c r="B145" s="137">
        <v>36</v>
      </c>
      <c r="C145" s="137">
        <v>50</v>
      </c>
      <c r="D145" s="2" t="str">
        <f t="shared" si="2"/>
        <v>î</v>
      </c>
    </row>
    <row r="146" spans="1:4" ht="15">
      <c r="A146" s="136" t="s">
        <v>1350</v>
      </c>
      <c r="B146" s="137">
        <v>93</v>
      </c>
      <c r="C146" s="137">
        <v>90</v>
      </c>
      <c r="D146" s="2" t="str">
        <f t="shared" si="2"/>
        <v>ì</v>
      </c>
    </row>
    <row r="147" spans="1:4" ht="15">
      <c r="A147" s="136" t="s">
        <v>1341</v>
      </c>
      <c r="B147" s="137">
        <v>39</v>
      </c>
      <c r="C147" s="137">
        <v>21</v>
      </c>
      <c r="D147" s="2" t="str">
        <f t="shared" si="2"/>
        <v>ì</v>
      </c>
    </row>
    <row r="148" spans="1:4" ht="15">
      <c r="A148" s="136" t="s">
        <v>1335</v>
      </c>
      <c r="B148" s="137">
        <v>26</v>
      </c>
      <c r="C148" s="137">
        <v>28</v>
      </c>
      <c r="D148" s="2" t="str">
        <f t="shared" si="2"/>
        <v>î</v>
      </c>
    </row>
    <row r="149" spans="1:4" ht="15">
      <c r="A149" s="136" t="s">
        <v>1327</v>
      </c>
      <c r="B149" s="137">
        <v>47</v>
      </c>
      <c r="C149" s="137">
        <v>39</v>
      </c>
      <c r="D149" s="2" t="str">
        <f t="shared" si="2"/>
        <v>ì</v>
      </c>
    </row>
    <row r="150" spans="1:4" ht="15">
      <c r="A150" s="136" t="s">
        <v>1343</v>
      </c>
      <c r="B150" s="137">
        <v>79</v>
      </c>
      <c r="C150" s="137">
        <v>86</v>
      </c>
      <c r="D150" s="2" t="str">
        <f t="shared" si="2"/>
        <v>î</v>
      </c>
    </row>
    <row r="151" spans="1:4" ht="15">
      <c r="A151" s="136" t="s">
        <v>1320</v>
      </c>
      <c r="B151" s="137">
        <v>28</v>
      </c>
      <c r="C151" s="137">
        <v>32</v>
      </c>
      <c r="D151" s="2" t="str">
        <f t="shared" si="2"/>
        <v>î</v>
      </c>
    </row>
    <row r="152" spans="1:4" ht="15">
      <c r="A152" s="136" t="s">
        <v>1339</v>
      </c>
      <c r="B152" s="137">
        <v>134</v>
      </c>
      <c r="C152" s="137">
        <v>168</v>
      </c>
      <c r="D152" s="2" t="str">
        <f t="shared" si="2"/>
        <v>î</v>
      </c>
    </row>
    <row r="153" spans="1:4" ht="15">
      <c r="A153" s="136" t="s">
        <v>1727</v>
      </c>
      <c r="B153" s="137">
        <v>20</v>
      </c>
      <c r="C153" s="137">
        <v>39</v>
      </c>
      <c r="D153" s="2" t="str">
        <f t="shared" si="2"/>
        <v>î</v>
      </c>
    </row>
    <row r="154" spans="1:4" ht="15">
      <c r="A154" s="136" t="s">
        <v>1728</v>
      </c>
      <c r="B154" s="137">
        <v>7</v>
      </c>
      <c r="C154" s="137">
        <v>11</v>
      </c>
      <c r="D154" s="2" t="str">
        <f t="shared" si="2"/>
        <v>î</v>
      </c>
    </row>
    <row r="155" spans="1:4" ht="15">
      <c r="A155" s="136" t="s">
        <v>1352</v>
      </c>
      <c r="B155" s="137">
        <v>311</v>
      </c>
      <c r="C155" s="137">
        <v>365</v>
      </c>
      <c r="D155" s="2" t="str">
        <f t="shared" si="2"/>
        <v>î</v>
      </c>
    </row>
    <row r="156" spans="1:4" ht="15">
      <c r="A156" s="136" t="s">
        <v>1353</v>
      </c>
      <c r="B156" s="137">
        <v>31</v>
      </c>
      <c r="C156" s="137">
        <v>30</v>
      </c>
      <c r="D156" s="2" t="str">
        <f t="shared" si="2"/>
        <v>ì</v>
      </c>
    </row>
    <row r="157" spans="1:4" ht="15">
      <c r="A157" s="136" t="s">
        <v>1365</v>
      </c>
      <c r="B157" s="137">
        <v>3</v>
      </c>
      <c r="C157" s="137">
        <v>14</v>
      </c>
      <c r="D157" s="2" t="str">
        <f t="shared" si="2"/>
        <v>î</v>
      </c>
    </row>
    <row r="158" spans="1:4" ht="15">
      <c r="A158" s="136" t="s">
        <v>1366</v>
      </c>
      <c r="B158" s="137">
        <v>14</v>
      </c>
      <c r="C158" s="137">
        <v>20</v>
      </c>
      <c r="D158" s="2" t="str">
        <f t="shared" si="2"/>
        <v>î</v>
      </c>
    </row>
    <row r="159" spans="1:4" ht="15">
      <c r="A159" s="136" t="s">
        <v>1377</v>
      </c>
      <c r="B159" s="137">
        <v>17</v>
      </c>
      <c r="C159" s="137">
        <v>13</v>
      </c>
      <c r="D159" s="2" t="str">
        <f t="shared" si="2"/>
        <v>ì</v>
      </c>
    </row>
    <row r="160" spans="1:4" ht="15">
      <c r="A160" s="136" t="s">
        <v>1351</v>
      </c>
      <c r="B160" s="137">
        <v>11</v>
      </c>
      <c r="C160" s="137">
        <v>15</v>
      </c>
      <c r="D160" s="2" t="str">
        <f t="shared" si="2"/>
        <v>î</v>
      </c>
    </row>
    <row r="161" spans="1:4" ht="15">
      <c r="A161" s="136" t="s">
        <v>1357</v>
      </c>
      <c r="B161" s="137">
        <v>4</v>
      </c>
      <c r="C161" s="137">
        <v>2</v>
      </c>
      <c r="D161" s="2" t="str">
        <f t="shared" si="2"/>
        <v>ì</v>
      </c>
    </row>
    <row r="162" spans="1:4" ht="15">
      <c r="A162" s="136" t="s">
        <v>1362</v>
      </c>
      <c r="B162" s="137">
        <v>21</v>
      </c>
      <c r="C162" s="137">
        <v>21</v>
      </c>
      <c r="D162" s="2" t="str">
        <f t="shared" si="2"/>
        <v>è</v>
      </c>
    </row>
    <row r="163" spans="1:4" ht="15">
      <c r="A163" s="136" t="s">
        <v>1340</v>
      </c>
      <c r="B163" s="137">
        <v>43</v>
      </c>
      <c r="C163" s="137">
        <v>54</v>
      </c>
      <c r="D163" s="2" t="str">
        <f t="shared" si="2"/>
        <v>î</v>
      </c>
    </row>
    <row r="164" spans="1:4" ht="15">
      <c r="A164" s="136" t="s">
        <v>1370</v>
      </c>
      <c r="B164" s="137">
        <v>24</v>
      </c>
      <c r="C164" s="137">
        <v>24</v>
      </c>
      <c r="D164" s="2" t="str">
        <f t="shared" si="2"/>
        <v>è</v>
      </c>
    </row>
    <row r="165" spans="1:4" ht="15">
      <c r="A165" s="136" t="s">
        <v>1367</v>
      </c>
      <c r="B165" s="137">
        <v>31</v>
      </c>
      <c r="C165" s="137">
        <v>41</v>
      </c>
      <c r="D165" s="2" t="str">
        <f t="shared" si="2"/>
        <v>î</v>
      </c>
    </row>
    <row r="166" spans="1:4" ht="15">
      <c r="A166" s="136" t="s">
        <v>1358</v>
      </c>
      <c r="B166" s="137">
        <v>9</v>
      </c>
      <c r="C166" s="137">
        <v>9</v>
      </c>
      <c r="D166" s="2" t="str">
        <f t="shared" si="2"/>
        <v>è</v>
      </c>
    </row>
    <row r="167" spans="1:4" ht="15">
      <c r="A167" s="136" t="s">
        <v>1374</v>
      </c>
      <c r="B167" s="137">
        <v>10</v>
      </c>
      <c r="C167" s="137">
        <v>17</v>
      </c>
      <c r="D167" s="2" t="str">
        <f t="shared" si="2"/>
        <v>î</v>
      </c>
    </row>
    <row r="168" spans="1:4" ht="15">
      <c r="A168" s="136" t="s">
        <v>1373</v>
      </c>
      <c r="B168" s="137">
        <v>25</v>
      </c>
      <c r="C168" s="137">
        <v>26</v>
      </c>
      <c r="D168" s="2" t="str">
        <f t="shared" si="2"/>
        <v>î</v>
      </c>
    </row>
    <row r="169" spans="1:4" ht="15">
      <c r="A169" s="136" t="s">
        <v>1376</v>
      </c>
      <c r="B169" s="137">
        <v>19</v>
      </c>
      <c r="C169" s="137">
        <v>23</v>
      </c>
      <c r="D169" s="2" t="str">
        <f t="shared" si="2"/>
        <v>î</v>
      </c>
    </row>
    <row r="170" spans="1:4" ht="15">
      <c r="A170" s="136" t="s">
        <v>1360</v>
      </c>
      <c r="B170" s="137">
        <v>11</v>
      </c>
      <c r="C170" s="137">
        <v>17</v>
      </c>
      <c r="D170" s="2" t="str">
        <f t="shared" si="2"/>
        <v>î</v>
      </c>
    </row>
    <row r="171" spans="1:4" ht="15">
      <c r="A171" s="136" t="s">
        <v>1372</v>
      </c>
      <c r="B171" s="137">
        <v>14</v>
      </c>
      <c r="C171" s="137">
        <v>15</v>
      </c>
      <c r="D171" s="2" t="str">
        <f t="shared" si="2"/>
        <v>î</v>
      </c>
    </row>
    <row r="172" spans="1:4" ht="15">
      <c r="A172" s="136" t="s">
        <v>1369</v>
      </c>
      <c r="B172" s="137">
        <v>15</v>
      </c>
      <c r="C172" s="137">
        <v>20</v>
      </c>
      <c r="D172" s="2" t="str">
        <f t="shared" si="2"/>
        <v>î</v>
      </c>
    </row>
    <row r="173" spans="1:4" ht="15">
      <c r="A173" s="136" t="s">
        <v>1375</v>
      </c>
      <c r="B173" s="137">
        <v>36</v>
      </c>
      <c r="C173" s="137">
        <v>33</v>
      </c>
      <c r="D173" s="2" t="str">
        <f t="shared" si="2"/>
        <v>ì</v>
      </c>
    </row>
    <row r="174" spans="1:4" ht="15">
      <c r="A174" s="136" t="s">
        <v>1359</v>
      </c>
      <c r="B174" s="137">
        <v>12</v>
      </c>
      <c r="C174" s="137">
        <v>15</v>
      </c>
      <c r="D174" s="2" t="str">
        <f t="shared" si="2"/>
        <v>î</v>
      </c>
    </row>
    <row r="175" spans="1:4" ht="15">
      <c r="A175" s="136" t="s">
        <v>1361</v>
      </c>
      <c r="B175" s="137">
        <v>7</v>
      </c>
      <c r="C175" s="137">
        <v>7</v>
      </c>
      <c r="D175" s="2" t="str">
        <f t="shared" si="2"/>
        <v>è</v>
      </c>
    </row>
    <row r="176" spans="1:4" ht="15">
      <c r="A176" s="136" t="s">
        <v>1356</v>
      </c>
      <c r="B176" s="137">
        <v>2</v>
      </c>
      <c r="C176" s="137">
        <v>3</v>
      </c>
      <c r="D176" s="2" t="str">
        <f t="shared" si="2"/>
        <v>î</v>
      </c>
    </row>
    <row r="177" spans="1:4" ht="15">
      <c r="A177" s="136" t="s">
        <v>1355</v>
      </c>
      <c r="B177" s="137">
        <v>28</v>
      </c>
      <c r="C177" s="137">
        <v>26</v>
      </c>
      <c r="D177" s="2" t="str">
        <f t="shared" si="2"/>
        <v>ì</v>
      </c>
    </row>
    <row r="178" spans="1:4" ht="15">
      <c r="A178" s="136" t="s">
        <v>1354</v>
      </c>
      <c r="B178" s="137">
        <v>15</v>
      </c>
      <c r="C178" s="137">
        <v>23</v>
      </c>
      <c r="D178" s="2" t="str">
        <f t="shared" si="2"/>
        <v>î</v>
      </c>
    </row>
    <row r="179" spans="1:4" ht="15">
      <c r="A179" s="136" t="s">
        <v>1363</v>
      </c>
      <c r="B179" s="137">
        <v>24</v>
      </c>
      <c r="C179" s="137">
        <v>33</v>
      </c>
      <c r="D179" s="2" t="str">
        <f t="shared" si="2"/>
        <v>î</v>
      </c>
    </row>
    <row r="180" spans="1:4" ht="15">
      <c r="A180" s="136" t="s">
        <v>1729</v>
      </c>
      <c r="B180" s="137">
        <v>18</v>
      </c>
      <c r="C180" s="137">
        <v>18</v>
      </c>
      <c r="D180" s="2" t="str">
        <f t="shared" si="2"/>
        <v>è</v>
      </c>
    </row>
    <row r="181" spans="1:4" ht="15">
      <c r="A181" s="136" t="s">
        <v>1730</v>
      </c>
      <c r="B181" s="137">
        <v>32</v>
      </c>
      <c r="C181" s="137">
        <v>56</v>
      </c>
      <c r="D181" s="2" t="str">
        <f t="shared" si="2"/>
        <v>î</v>
      </c>
    </row>
    <row r="182" spans="1:4" ht="15">
      <c r="A182" s="136" t="s">
        <v>1299</v>
      </c>
      <c r="B182" s="137">
        <v>231</v>
      </c>
      <c r="C182" s="137">
        <v>210</v>
      </c>
      <c r="D182" s="2" t="str">
        <f t="shared" si="2"/>
        <v>ì</v>
      </c>
    </row>
    <row r="183" spans="1:4" ht="15">
      <c r="A183" s="136" t="s">
        <v>1364</v>
      </c>
      <c r="B183" s="137">
        <v>96</v>
      </c>
      <c r="C183" s="137">
        <v>103</v>
      </c>
      <c r="D183" s="2" t="str">
        <f t="shared" si="2"/>
        <v>î</v>
      </c>
    </row>
    <row r="184" spans="1:4" ht="15">
      <c r="A184" s="136" t="s">
        <v>1324</v>
      </c>
      <c r="B184" s="137">
        <v>61</v>
      </c>
      <c r="C184" s="137">
        <v>61</v>
      </c>
      <c r="D184" s="2" t="str">
        <f t="shared" si="2"/>
        <v>è</v>
      </c>
    </row>
    <row r="185" spans="1:4" ht="15">
      <c r="A185" s="136" t="s">
        <v>1386</v>
      </c>
      <c r="B185" s="137">
        <v>2</v>
      </c>
      <c r="C185" s="137">
        <v>3</v>
      </c>
      <c r="D185" s="2" t="str">
        <f t="shared" si="2"/>
        <v>î</v>
      </c>
    </row>
    <row r="186" spans="1:4" ht="15">
      <c r="A186" s="136" t="s">
        <v>1389</v>
      </c>
      <c r="B186" s="137">
        <v>3</v>
      </c>
      <c r="C186" s="137">
        <v>6</v>
      </c>
      <c r="D186" s="2" t="str">
        <f t="shared" si="2"/>
        <v>î</v>
      </c>
    </row>
    <row r="187" spans="1:4" ht="15">
      <c r="A187" s="136" t="s">
        <v>1395</v>
      </c>
      <c r="B187" s="137">
        <v>7</v>
      </c>
      <c r="C187" s="137">
        <v>8</v>
      </c>
      <c r="D187" s="2" t="str">
        <f t="shared" si="2"/>
        <v>î</v>
      </c>
    </row>
    <row r="188" spans="1:4" ht="15">
      <c r="A188" s="136" t="s">
        <v>1396</v>
      </c>
      <c r="B188" s="137">
        <v>13</v>
      </c>
      <c r="C188" s="137">
        <v>9</v>
      </c>
      <c r="D188" s="2" t="str">
        <f t="shared" si="2"/>
        <v>ì</v>
      </c>
    </row>
    <row r="189" spans="1:4" ht="15">
      <c r="A189" s="136" t="s">
        <v>1390</v>
      </c>
      <c r="B189" s="137">
        <v>26</v>
      </c>
      <c r="C189" s="137">
        <v>21</v>
      </c>
      <c r="D189" s="2" t="str">
        <f t="shared" si="2"/>
        <v>ì</v>
      </c>
    </row>
    <row r="190" spans="1:4" ht="15">
      <c r="A190" s="136" t="s">
        <v>1380</v>
      </c>
      <c r="B190" s="137">
        <v>40</v>
      </c>
      <c r="C190" s="137">
        <v>18</v>
      </c>
      <c r="D190" s="2" t="str">
        <f t="shared" si="2"/>
        <v>ì</v>
      </c>
    </row>
    <row r="191" spans="1:4" ht="15">
      <c r="A191" s="136" t="s">
        <v>1399</v>
      </c>
      <c r="B191" s="137">
        <v>19</v>
      </c>
      <c r="C191" s="137">
        <v>14</v>
      </c>
      <c r="D191" s="2" t="str">
        <f t="shared" si="2"/>
        <v>ì</v>
      </c>
    </row>
    <row r="192" spans="1:4" ht="15">
      <c r="A192" s="136" t="s">
        <v>1398</v>
      </c>
      <c r="B192" s="137">
        <v>26</v>
      </c>
      <c r="C192" s="137">
        <v>16</v>
      </c>
      <c r="D192" s="2" t="str">
        <f t="shared" si="2"/>
        <v>ì</v>
      </c>
    </row>
    <row r="193" spans="1:4" ht="15">
      <c r="A193" s="136" t="s">
        <v>1387</v>
      </c>
      <c r="B193" s="137">
        <v>18</v>
      </c>
      <c r="C193" s="137">
        <v>12</v>
      </c>
      <c r="D193" s="2" t="str">
        <f t="shared" si="2"/>
        <v>ì</v>
      </c>
    </row>
    <row r="194" spans="1:4" ht="15">
      <c r="A194" s="136" t="s">
        <v>1379</v>
      </c>
      <c r="B194" s="137">
        <v>35</v>
      </c>
      <c r="C194" s="137">
        <v>19</v>
      </c>
      <c r="D194" s="2" t="str">
        <f t="shared" si="2"/>
        <v>ì</v>
      </c>
    </row>
    <row r="195" spans="1:4" ht="15">
      <c r="A195" s="136" t="s">
        <v>1313</v>
      </c>
      <c r="B195" s="137">
        <v>40</v>
      </c>
      <c r="C195" s="137">
        <v>31</v>
      </c>
      <c r="D195" s="2" t="str">
        <f t="shared" ref="D195:D248" si="3">IF(C195&lt;B195,$J$1,IF(C195&gt;B195,$I$1,$K$1))</f>
        <v>ì</v>
      </c>
    </row>
    <row r="196" spans="1:4" ht="15">
      <c r="A196" s="136" t="s">
        <v>1382</v>
      </c>
      <c r="B196" s="137">
        <v>8</v>
      </c>
      <c r="C196" s="137">
        <v>7</v>
      </c>
      <c r="D196" s="2" t="str">
        <f t="shared" si="3"/>
        <v>ì</v>
      </c>
    </row>
    <row r="197" spans="1:4" ht="15">
      <c r="A197" s="136" t="s">
        <v>1391</v>
      </c>
      <c r="B197" s="137">
        <v>10</v>
      </c>
      <c r="C197" s="137">
        <v>9</v>
      </c>
      <c r="D197" s="2" t="str">
        <f t="shared" si="3"/>
        <v>ì</v>
      </c>
    </row>
    <row r="198" spans="1:4" ht="15">
      <c r="A198" s="136" t="s">
        <v>1381</v>
      </c>
      <c r="B198" s="137">
        <v>15</v>
      </c>
      <c r="C198" s="137">
        <v>22</v>
      </c>
      <c r="D198" s="2" t="str">
        <f t="shared" si="3"/>
        <v>î</v>
      </c>
    </row>
    <row r="199" spans="1:4" ht="15">
      <c r="A199" s="136" t="s">
        <v>1304</v>
      </c>
      <c r="B199" s="137">
        <v>20</v>
      </c>
      <c r="C199" s="137">
        <v>29</v>
      </c>
      <c r="D199" s="2" t="str">
        <f t="shared" si="3"/>
        <v>î</v>
      </c>
    </row>
    <row r="200" spans="1:4" ht="15">
      <c r="A200" s="136" t="s">
        <v>1384</v>
      </c>
      <c r="B200" s="137">
        <v>13</v>
      </c>
      <c r="C200" s="137">
        <v>12</v>
      </c>
      <c r="D200" s="2" t="str">
        <f t="shared" si="3"/>
        <v>ì</v>
      </c>
    </row>
    <row r="201" spans="1:4" ht="15">
      <c r="A201" s="136" t="s">
        <v>1388</v>
      </c>
      <c r="B201" s="137">
        <v>28</v>
      </c>
      <c r="C201" s="137">
        <v>28</v>
      </c>
      <c r="D201" s="2" t="str">
        <f t="shared" si="3"/>
        <v>è</v>
      </c>
    </row>
    <row r="202" spans="1:4" ht="15">
      <c r="A202" s="136" t="s">
        <v>1385</v>
      </c>
      <c r="B202" s="137">
        <v>22</v>
      </c>
      <c r="C202" s="137">
        <v>21</v>
      </c>
      <c r="D202" s="2" t="str">
        <f t="shared" si="3"/>
        <v>ì</v>
      </c>
    </row>
    <row r="203" spans="1:4" ht="15">
      <c r="A203" s="136" t="s">
        <v>1397</v>
      </c>
      <c r="B203" s="137">
        <v>19</v>
      </c>
      <c r="C203" s="137">
        <v>22</v>
      </c>
      <c r="D203" s="2" t="str">
        <f t="shared" si="3"/>
        <v>î</v>
      </c>
    </row>
    <row r="204" spans="1:4" ht="15">
      <c r="A204" s="136" t="s">
        <v>1394</v>
      </c>
      <c r="B204" s="137">
        <v>54</v>
      </c>
      <c r="C204" s="137">
        <v>29</v>
      </c>
      <c r="D204" s="2" t="str">
        <f t="shared" si="3"/>
        <v>ì</v>
      </c>
    </row>
    <row r="205" spans="1:4" ht="15">
      <c r="A205" s="136" t="s">
        <v>1416</v>
      </c>
      <c r="B205" s="137">
        <v>230</v>
      </c>
      <c r="C205" s="137">
        <v>208</v>
      </c>
      <c r="D205" s="2" t="str">
        <f t="shared" si="3"/>
        <v>ì</v>
      </c>
    </row>
    <row r="206" spans="1:4" ht="15">
      <c r="A206" s="136" t="s">
        <v>1383</v>
      </c>
      <c r="B206" s="137">
        <v>82</v>
      </c>
      <c r="C206" s="137">
        <v>95</v>
      </c>
      <c r="D206" s="2" t="str">
        <f t="shared" si="3"/>
        <v>î</v>
      </c>
    </row>
    <row r="207" spans="1:4" ht="15">
      <c r="A207" s="136" t="s">
        <v>1392</v>
      </c>
      <c r="B207" s="137">
        <v>98</v>
      </c>
      <c r="C207" s="137">
        <v>83</v>
      </c>
      <c r="D207" s="2" t="str">
        <f t="shared" si="3"/>
        <v>ì</v>
      </c>
    </row>
    <row r="208" spans="1:4" ht="15">
      <c r="A208" s="136" t="s">
        <v>1378</v>
      </c>
      <c r="B208" s="137">
        <v>107</v>
      </c>
      <c r="C208" s="137">
        <v>68</v>
      </c>
      <c r="D208" s="2" t="str">
        <f t="shared" si="3"/>
        <v>ì</v>
      </c>
    </row>
    <row r="209" spans="1:4" ht="15">
      <c r="A209" s="136" t="s">
        <v>1401</v>
      </c>
      <c r="B209" s="137">
        <v>51</v>
      </c>
      <c r="C209" s="137">
        <v>53</v>
      </c>
      <c r="D209" s="2" t="str">
        <f t="shared" si="3"/>
        <v>î</v>
      </c>
    </row>
    <row r="210" spans="1:4" ht="15">
      <c r="A210" s="136" t="s">
        <v>1345</v>
      </c>
      <c r="B210" s="137">
        <v>127</v>
      </c>
      <c r="C210" s="137">
        <v>135</v>
      </c>
      <c r="D210" s="2" t="str">
        <f t="shared" si="3"/>
        <v>î</v>
      </c>
    </row>
    <row r="211" spans="1:4" ht="15">
      <c r="A211" s="136" t="s">
        <v>1368</v>
      </c>
      <c r="B211" s="137">
        <v>169</v>
      </c>
      <c r="C211" s="137">
        <v>141</v>
      </c>
      <c r="D211" s="2" t="str">
        <f t="shared" si="3"/>
        <v>ì</v>
      </c>
    </row>
    <row r="212" spans="1:4" ht="15">
      <c r="A212" s="136" t="s">
        <v>1410</v>
      </c>
      <c r="B212" s="137">
        <v>184</v>
      </c>
      <c r="C212" s="137">
        <v>165</v>
      </c>
      <c r="D212" s="2" t="str">
        <f t="shared" si="3"/>
        <v>ì</v>
      </c>
    </row>
    <row r="213" spans="1:4" ht="15">
      <c r="A213" s="136" t="s">
        <v>1421</v>
      </c>
      <c r="B213" s="137">
        <v>108</v>
      </c>
      <c r="C213" s="137">
        <v>120</v>
      </c>
      <c r="D213" s="2" t="str">
        <f t="shared" si="3"/>
        <v>î</v>
      </c>
    </row>
    <row r="214" spans="1:4" ht="15">
      <c r="A214" s="136" t="s">
        <v>1405</v>
      </c>
      <c r="B214" s="137">
        <v>16</v>
      </c>
      <c r="C214" s="137">
        <v>20</v>
      </c>
      <c r="D214" s="2" t="str">
        <f t="shared" si="3"/>
        <v>î</v>
      </c>
    </row>
    <row r="215" spans="1:4" ht="15">
      <c r="A215" s="136" t="s">
        <v>1406</v>
      </c>
      <c r="B215" s="137">
        <v>32</v>
      </c>
      <c r="C215" s="137">
        <v>49</v>
      </c>
      <c r="D215" s="2" t="str">
        <f t="shared" si="3"/>
        <v>î</v>
      </c>
    </row>
    <row r="216" spans="1:4" ht="15">
      <c r="A216" s="136" t="s">
        <v>1393</v>
      </c>
      <c r="B216" s="137">
        <v>273</v>
      </c>
      <c r="C216" s="137">
        <v>236</v>
      </c>
      <c r="D216" s="2" t="str">
        <f t="shared" si="3"/>
        <v>ì</v>
      </c>
    </row>
    <row r="217" spans="1:4" ht="15">
      <c r="A217" s="136" t="s">
        <v>1310</v>
      </c>
      <c r="B217" s="137">
        <v>58</v>
      </c>
      <c r="C217" s="137">
        <v>85</v>
      </c>
      <c r="D217" s="2" t="str">
        <f t="shared" si="3"/>
        <v>î</v>
      </c>
    </row>
    <row r="218" spans="1:4" ht="15">
      <c r="A218" s="136" t="s">
        <v>1400</v>
      </c>
      <c r="B218" s="137">
        <v>119</v>
      </c>
      <c r="C218" s="137">
        <v>72</v>
      </c>
      <c r="D218" s="2" t="str">
        <f t="shared" si="3"/>
        <v>ì</v>
      </c>
    </row>
    <row r="219" spans="1:4" ht="15">
      <c r="A219" s="136" t="s">
        <v>1308</v>
      </c>
      <c r="B219" s="137">
        <v>69</v>
      </c>
      <c r="C219" s="137">
        <v>76</v>
      </c>
      <c r="D219" s="2" t="str">
        <f t="shared" si="3"/>
        <v>î</v>
      </c>
    </row>
    <row r="220" spans="1:4" ht="15">
      <c r="A220" s="136" t="s">
        <v>1413</v>
      </c>
      <c r="B220" s="137">
        <v>121</v>
      </c>
      <c r="C220" s="137">
        <v>193</v>
      </c>
      <c r="D220" s="2" t="str">
        <f t="shared" si="3"/>
        <v>î</v>
      </c>
    </row>
    <row r="221" spans="1:4" ht="15">
      <c r="A221" s="136" t="s">
        <v>1337</v>
      </c>
      <c r="B221" s="137">
        <v>85</v>
      </c>
      <c r="C221" s="137">
        <v>71</v>
      </c>
      <c r="D221" s="2" t="str">
        <f t="shared" si="3"/>
        <v>ì</v>
      </c>
    </row>
    <row r="222" spans="1:4" ht="15">
      <c r="A222" s="136" t="s">
        <v>1420</v>
      </c>
      <c r="B222" s="137">
        <v>61</v>
      </c>
      <c r="C222" s="137">
        <v>48</v>
      </c>
      <c r="D222" s="2" t="str">
        <f t="shared" si="3"/>
        <v>ì</v>
      </c>
    </row>
    <row r="223" spans="1:4" ht="15">
      <c r="A223" s="136" t="s">
        <v>1402</v>
      </c>
      <c r="B223" s="137">
        <v>5</v>
      </c>
      <c r="C223" s="137">
        <v>5</v>
      </c>
      <c r="D223" s="2" t="str">
        <f t="shared" si="3"/>
        <v>è</v>
      </c>
    </row>
    <row r="224" spans="1:4" ht="15">
      <c r="A224" s="136" t="s">
        <v>1407</v>
      </c>
      <c r="B224" s="137">
        <v>26</v>
      </c>
      <c r="C224" s="137">
        <v>31</v>
      </c>
      <c r="D224" s="2" t="str">
        <f t="shared" si="3"/>
        <v>î</v>
      </c>
    </row>
    <row r="225" spans="1:4" ht="15">
      <c r="A225" s="136" t="s">
        <v>1417</v>
      </c>
      <c r="B225" s="137">
        <v>34</v>
      </c>
      <c r="C225" s="137">
        <v>34</v>
      </c>
      <c r="D225" s="2" t="str">
        <f t="shared" si="3"/>
        <v>è</v>
      </c>
    </row>
    <row r="226" spans="1:4" ht="15">
      <c r="A226" s="136" t="s">
        <v>1418</v>
      </c>
      <c r="B226" s="137">
        <v>123</v>
      </c>
      <c r="C226" s="137">
        <v>121</v>
      </c>
      <c r="D226" s="2" t="str">
        <f t="shared" si="3"/>
        <v>ì</v>
      </c>
    </row>
    <row r="227" spans="1:4" ht="15">
      <c r="A227" s="136" t="s">
        <v>1408</v>
      </c>
      <c r="B227" s="137">
        <v>62</v>
      </c>
      <c r="C227" s="137">
        <v>44</v>
      </c>
      <c r="D227" s="2" t="str">
        <f t="shared" si="3"/>
        <v>ì</v>
      </c>
    </row>
    <row r="228" spans="1:4" ht="15">
      <c r="A228" s="136" t="s">
        <v>1415</v>
      </c>
      <c r="B228" s="137">
        <v>88</v>
      </c>
      <c r="C228" s="137">
        <v>80</v>
      </c>
      <c r="D228" s="2" t="str">
        <f t="shared" si="3"/>
        <v>ì</v>
      </c>
    </row>
    <row r="229" spans="1:4" ht="15">
      <c r="A229" s="136" t="s">
        <v>1404</v>
      </c>
      <c r="B229" s="137">
        <v>54</v>
      </c>
      <c r="C229" s="137">
        <v>31</v>
      </c>
      <c r="D229" s="2" t="str">
        <f t="shared" si="3"/>
        <v>ì</v>
      </c>
    </row>
    <row r="230" spans="1:4" ht="15">
      <c r="A230" s="136" t="s">
        <v>1412</v>
      </c>
      <c r="B230" s="137">
        <v>26</v>
      </c>
      <c r="C230" s="137">
        <v>18</v>
      </c>
      <c r="D230" s="2" t="str">
        <f t="shared" si="3"/>
        <v>ì</v>
      </c>
    </row>
    <row r="231" spans="1:4" ht="15">
      <c r="A231" s="136" t="s">
        <v>1423</v>
      </c>
      <c r="B231" s="137">
        <v>182</v>
      </c>
      <c r="C231" s="137">
        <v>134</v>
      </c>
      <c r="D231" s="2" t="str">
        <f t="shared" si="3"/>
        <v>ì</v>
      </c>
    </row>
    <row r="232" spans="1:4" ht="15">
      <c r="A232" s="136" t="s">
        <v>1422</v>
      </c>
      <c r="B232" s="137">
        <v>78</v>
      </c>
      <c r="C232" s="137">
        <v>59</v>
      </c>
      <c r="D232" s="2" t="str">
        <f t="shared" si="3"/>
        <v>ì</v>
      </c>
    </row>
    <row r="233" spans="1:4" ht="15">
      <c r="A233" s="136" t="s">
        <v>1411</v>
      </c>
      <c r="B233" s="137">
        <v>23</v>
      </c>
      <c r="C233" s="137">
        <v>26</v>
      </c>
      <c r="D233" s="2" t="str">
        <f t="shared" si="3"/>
        <v>î</v>
      </c>
    </row>
    <row r="234" spans="1:4" ht="15">
      <c r="A234" s="136" t="s">
        <v>1403</v>
      </c>
      <c r="B234" s="137">
        <v>52</v>
      </c>
      <c r="C234" s="137">
        <v>46</v>
      </c>
      <c r="D234" s="2" t="str">
        <f t="shared" si="3"/>
        <v>ì</v>
      </c>
    </row>
    <row r="235" spans="1:4" ht="15">
      <c r="A235" s="136" t="s">
        <v>1371</v>
      </c>
      <c r="B235" s="137">
        <v>58</v>
      </c>
      <c r="C235" s="137">
        <v>61</v>
      </c>
      <c r="D235" s="2" t="str">
        <f t="shared" si="3"/>
        <v>î</v>
      </c>
    </row>
    <row r="236" spans="1:4" ht="15">
      <c r="A236" s="136" t="s">
        <v>1409</v>
      </c>
      <c r="B236" s="137">
        <v>190</v>
      </c>
      <c r="C236" s="137">
        <v>185</v>
      </c>
      <c r="D236" s="2" t="str">
        <f t="shared" si="3"/>
        <v>ì</v>
      </c>
    </row>
    <row r="237" spans="1:4" ht="15">
      <c r="A237" s="136" t="s">
        <v>1731</v>
      </c>
      <c r="B237" s="137">
        <v>1060</v>
      </c>
      <c r="C237" s="137">
        <v>1179</v>
      </c>
      <c r="D237" s="2" t="str">
        <f t="shared" si="3"/>
        <v>î</v>
      </c>
    </row>
    <row r="238" spans="1:4" ht="15">
      <c r="A238" s="136" t="s">
        <v>1732</v>
      </c>
      <c r="B238" s="137">
        <v>650</v>
      </c>
      <c r="C238" s="137">
        <v>800</v>
      </c>
      <c r="D238" s="2" t="str">
        <f t="shared" si="3"/>
        <v>î</v>
      </c>
    </row>
    <row r="239" spans="1:4" ht="15">
      <c r="A239" s="136" t="s">
        <v>1424</v>
      </c>
      <c r="B239" s="137">
        <v>186</v>
      </c>
      <c r="C239" s="137">
        <v>197</v>
      </c>
      <c r="D239" s="2" t="str">
        <f t="shared" si="3"/>
        <v>î</v>
      </c>
    </row>
    <row r="240" spans="1:4" ht="15">
      <c r="A240" s="136" t="s">
        <v>1425</v>
      </c>
      <c r="B240" s="137">
        <v>182</v>
      </c>
      <c r="C240" s="137">
        <v>173</v>
      </c>
      <c r="D240" s="2" t="str">
        <f t="shared" si="3"/>
        <v>ì</v>
      </c>
    </row>
    <row r="241" spans="1:4" ht="15">
      <c r="A241" s="136"/>
      <c r="B241" s="137">
        <v>496</v>
      </c>
      <c r="C241" s="137">
        <v>543</v>
      </c>
      <c r="D241" s="2" t="str">
        <f t="shared" si="3"/>
        <v>î</v>
      </c>
    </row>
    <row r="242" spans="1:4" ht="15">
      <c r="A242" s="136" t="s">
        <v>1530</v>
      </c>
      <c r="B242" s="137">
        <v>1884</v>
      </c>
      <c r="C242" s="137">
        <v>2123</v>
      </c>
      <c r="D242" s="2" t="str">
        <f t="shared" si="3"/>
        <v>î</v>
      </c>
    </row>
    <row r="243" spans="1:4" ht="15">
      <c r="A243" s="136" t="s">
        <v>1531</v>
      </c>
      <c r="B243" s="137">
        <v>1456</v>
      </c>
      <c r="C243" s="137">
        <v>1548</v>
      </c>
      <c r="D243" s="2" t="str">
        <f t="shared" si="3"/>
        <v>î</v>
      </c>
    </row>
    <row r="244" spans="1:4" ht="15">
      <c r="A244" s="136" t="s">
        <v>1532</v>
      </c>
      <c r="B244" s="137">
        <v>803</v>
      </c>
      <c r="C244" s="137">
        <v>888</v>
      </c>
      <c r="D244" s="2" t="str">
        <f t="shared" si="3"/>
        <v>î</v>
      </c>
    </row>
    <row r="245" spans="1:4" ht="15">
      <c r="A245" s="136" t="s">
        <v>1533</v>
      </c>
      <c r="B245" s="137">
        <v>889</v>
      </c>
      <c r="C245" s="137">
        <v>783</v>
      </c>
      <c r="D245" s="2" t="str">
        <f t="shared" si="3"/>
        <v>ì</v>
      </c>
    </row>
    <row r="246" spans="1:4" ht="15">
      <c r="A246" s="136" t="s">
        <v>1534</v>
      </c>
      <c r="B246" s="137">
        <v>4659</v>
      </c>
      <c r="C246" s="137">
        <v>4756</v>
      </c>
      <c r="D246" s="2" t="str">
        <f t="shared" si="3"/>
        <v>î</v>
      </c>
    </row>
    <row r="247" spans="1:4" ht="15">
      <c r="A247" s="136"/>
      <c r="B247" s="137">
        <v>496</v>
      </c>
      <c r="C247" s="137">
        <v>543</v>
      </c>
      <c r="D247" s="2" t="str">
        <f t="shared" si="3"/>
        <v>î</v>
      </c>
    </row>
    <row r="248" spans="1:4" ht="15">
      <c r="A248" s="136" t="s">
        <v>1535</v>
      </c>
      <c r="B248" s="137">
        <v>9691</v>
      </c>
      <c r="C248" s="137">
        <v>10098</v>
      </c>
      <c r="D248" s="2" t="str">
        <f t="shared" si="3"/>
        <v>î</v>
      </c>
    </row>
    <row r="249" spans="1:4" ht="15">
      <c r="D249" s="2"/>
    </row>
  </sheetData>
  <conditionalFormatting sqref="D2:D249">
    <cfRule type="cellIs" dxfId="7" priority="8" stopIfTrue="1" operator="equal">
      <formula>#REF!</formula>
    </cfRule>
    <cfRule type="cellIs" dxfId="6" priority="9" stopIfTrue="1" operator="equal">
      <formula>#REF!</formula>
    </cfRule>
    <cfRule type="cellIs" dxfId="5" priority="10" stopIfTrue="1" operator="equal">
      <formula>#REF!</formula>
    </cfRule>
  </conditionalFormatting>
  <conditionalFormatting sqref="B2:C28">
    <cfRule type="cellIs" dxfId="4" priority="7" operator="lessThan">
      <formula>5</formula>
    </cfRule>
  </conditionalFormatting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tabColor theme="3"/>
  </sheetPr>
  <dimension ref="A1:J248"/>
  <sheetViews>
    <sheetView workbookViewId="0">
      <pane ySplit="1" topLeftCell="A2" activePane="bottomLeft" state="frozen"/>
      <selection activeCell="D4" sqref="D4:H4"/>
      <selection pane="bottomLeft" activeCell="D4" sqref="D4:H4"/>
    </sheetView>
  </sheetViews>
  <sheetFormatPr baseColWidth="10" defaultRowHeight="12.75"/>
  <cols>
    <col min="1" max="1" width="34.42578125" bestFit="1" customWidth="1"/>
    <col min="2" max="2" width="15" customWidth="1"/>
  </cols>
  <sheetData>
    <row r="1" spans="1:10" ht="15">
      <c r="A1" s="138" t="s">
        <v>1432</v>
      </c>
      <c r="B1" s="138" t="s">
        <v>79</v>
      </c>
      <c r="C1" s="138" t="s">
        <v>112</v>
      </c>
      <c r="D1" s="1" t="s">
        <v>3</v>
      </c>
    </row>
    <row r="2" spans="1:10" ht="15">
      <c r="A2" s="139" t="s">
        <v>1433</v>
      </c>
      <c r="B2" s="140">
        <v>204</v>
      </c>
      <c r="C2" s="140">
        <v>240</v>
      </c>
      <c r="D2" s="2" t="str">
        <f>IF(C2&lt;B2,$J$2,IF(C2&gt;B2,$H$2,$I$2))</f>
        <v>î</v>
      </c>
      <c r="H2" t="s">
        <v>8</v>
      </c>
      <c r="I2" t="s">
        <v>6</v>
      </c>
      <c r="J2" t="s">
        <v>7</v>
      </c>
    </row>
    <row r="3" spans="1:10" ht="15">
      <c r="A3" s="139" t="s">
        <v>1434</v>
      </c>
      <c r="B3" s="140">
        <v>2577</v>
      </c>
      <c r="C3" s="140">
        <v>3009</v>
      </c>
      <c r="D3" s="2" t="str">
        <f t="shared" ref="D3:D66" si="0">IF(C3&lt;B3,$J$2,IF(C3&gt;B3,$H$2,$I$2))</f>
        <v>î</v>
      </c>
    </row>
    <row r="4" spans="1:10" ht="15">
      <c r="A4" s="139" t="s">
        <v>1435</v>
      </c>
      <c r="B4" s="140">
        <v>9</v>
      </c>
      <c r="C4" s="140">
        <v>9</v>
      </c>
      <c r="D4" s="2" t="str">
        <f t="shared" si="0"/>
        <v>è</v>
      </c>
    </row>
    <row r="5" spans="1:10" ht="15">
      <c r="A5" s="139" t="s">
        <v>1436</v>
      </c>
      <c r="B5" s="140">
        <v>22</v>
      </c>
      <c r="C5" s="140">
        <v>32</v>
      </c>
      <c r="D5" s="2" t="str">
        <f t="shared" si="0"/>
        <v>î</v>
      </c>
    </row>
    <row r="6" spans="1:10" ht="15">
      <c r="A6" s="139" t="s">
        <v>1437</v>
      </c>
      <c r="B6" s="140">
        <v>272</v>
      </c>
      <c r="C6" s="140">
        <v>334</v>
      </c>
      <c r="D6" s="2" t="str">
        <f t="shared" si="0"/>
        <v>î</v>
      </c>
    </row>
    <row r="7" spans="1:10" ht="15">
      <c r="A7" s="139" t="s">
        <v>1438</v>
      </c>
      <c r="B7" s="140">
        <v>169</v>
      </c>
      <c r="C7" s="140">
        <v>155</v>
      </c>
      <c r="D7" s="2" t="str">
        <f t="shared" si="0"/>
        <v>ì</v>
      </c>
    </row>
    <row r="8" spans="1:10" ht="15">
      <c r="A8" s="139" t="s">
        <v>1439</v>
      </c>
      <c r="B8" s="140">
        <v>26</v>
      </c>
      <c r="C8" s="140">
        <v>34</v>
      </c>
      <c r="D8" s="2" t="str">
        <f t="shared" si="0"/>
        <v>î</v>
      </c>
    </row>
    <row r="9" spans="1:10" ht="15">
      <c r="A9" s="139" t="s">
        <v>1440</v>
      </c>
      <c r="B9" s="140">
        <v>397</v>
      </c>
      <c r="C9" s="140">
        <v>455</v>
      </c>
      <c r="D9" s="2" t="str">
        <f t="shared" si="0"/>
        <v>î</v>
      </c>
    </row>
    <row r="10" spans="1:10" ht="15">
      <c r="A10" s="139" t="s">
        <v>1441</v>
      </c>
      <c r="B10" s="140">
        <v>43</v>
      </c>
      <c r="C10" s="140">
        <v>70</v>
      </c>
      <c r="D10" s="2" t="str">
        <f t="shared" si="0"/>
        <v>î</v>
      </c>
    </row>
    <row r="11" spans="1:10" ht="15">
      <c r="A11" s="139" t="s">
        <v>1442</v>
      </c>
      <c r="B11" s="140">
        <v>36</v>
      </c>
      <c r="C11" s="140">
        <v>34</v>
      </c>
      <c r="D11" s="2" t="str">
        <f t="shared" si="0"/>
        <v>ì</v>
      </c>
    </row>
    <row r="12" spans="1:10" ht="15">
      <c r="A12" s="139" t="s">
        <v>1443</v>
      </c>
      <c r="B12" s="140">
        <v>21</v>
      </c>
      <c r="C12" s="140">
        <v>26</v>
      </c>
      <c r="D12" s="2" t="str">
        <f t="shared" si="0"/>
        <v>î</v>
      </c>
    </row>
    <row r="13" spans="1:10" ht="15">
      <c r="A13" s="139" t="s">
        <v>1444</v>
      </c>
      <c r="B13" s="140">
        <v>61</v>
      </c>
      <c r="C13" s="140">
        <v>44</v>
      </c>
      <c r="D13" s="2" t="str">
        <f t="shared" si="0"/>
        <v>ì</v>
      </c>
    </row>
    <row r="14" spans="1:10" ht="15">
      <c r="A14" s="139" t="s">
        <v>1445</v>
      </c>
      <c r="B14" s="140">
        <v>19</v>
      </c>
      <c r="C14" s="140">
        <v>28</v>
      </c>
      <c r="D14" s="2" t="str">
        <f t="shared" si="0"/>
        <v>î</v>
      </c>
    </row>
    <row r="15" spans="1:10" ht="15">
      <c r="A15" s="139" t="s">
        <v>1446</v>
      </c>
      <c r="B15" s="140">
        <v>1184</v>
      </c>
      <c r="C15" s="140">
        <v>1429</v>
      </c>
      <c r="D15" s="2" t="str">
        <f t="shared" si="0"/>
        <v>î</v>
      </c>
    </row>
    <row r="16" spans="1:10" ht="15">
      <c r="A16" s="139" t="s">
        <v>1447</v>
      </c>
      <c r="B16" s="140">
        <v>101</v>
      </c>
      <c r="C16" s="140">
        <v>116</v>
      </c>
      <c r="D16" s="2" t="str">
        <f t="shared" si="0"/>
        <v>î</v>
      </c>
    </row>
    <row r="17" spans="1:4" ht="15">
      <c r="A17" s="139" t="s">
        <v>1448</v>
      </c>
      <c r="B17" s="140">
        <v>33</v>
      </c>
      <c r="C17" s="140">
        <v>47</v>
      </c>
      <c r="D17" s="2" t="str">
        <f t="shared" si="0"/>
        <v>î</v>
      </c>
    </row>
    <row r="18" spans="1:4" ht="15">
      <c r="A18" s="139" t="s">
        <v>1449</v>
      </c>
      <c r="B18" s="140">
        <v>150</v>
      </c>
      <c r="C18" s="140">
        <v>191</v>
      </c>
      <c r="D18" s="2" t="str">
        <f t="shared" si="0"/>
        <v>î</v>
      </c>
    </row>
    <row r="19" spans="1:4" ht="15">
      <c r="A19" s="139" t="s">
        <v>1450</v>
      </c>
      <c r="B19" s="140">
        <v>45</v>
      </c>
      <c r="C19" s="140">
        <v>40</v>
      </c>
      <c r="D19" s="2" t="str">
        <f t="shared" si="0"/>
        <v>ì</v>
      </c>
    </row>
    <row r="20" spans="1:4" ht="15">
      <c r="A20" s="139" t="s">
        <v>1451</v>
      </c>
      <c r="B20" s="140">
        <v>118</v>
      </c>
      <c r="C20" s="140">
        <v>144</v>
      </c>
      <c r="D20" s="2" t="str">
        <f t="shared" si="0"/>
        <v>î</v>
      </c>
    </row>
    <row r="21" spans="1:4" ht="15">
      <c r="A21" s="139" t="s">
        <v>1452</v>
      </c>
      <c r="B21" s="140">
        <v>89</v>
      </c>
      <c r="C21" s="140">
        <v>92</v>
      </c>
      <c r="D21" s="2" t="str">
        <f t="shared" si="0"/>
        <v>î</v>
      </c>
    </row>
    <row r="22" spans="1:4" ht="15">
      <c r="A22" s="139" t="s">
        <v>1453</v>
      </c>
      <c r="B22" s="140">
        <v>21</v>
      </c>
      <c r="C22" s="140">
        <v>24</v>
      </c>
      <c r="D22" s="2" t="str">
        <f t="shared" si="0"/>
        <v>î</v>
      </c>
    </row>
    <row r="23" spans="1:4" ht="15">
      <c r="A23" s="139" t="s">
        <v>1454</v>
      </c>
      <c r="B23" s="140">
        <v>20</v>
      </c>
      <c r="C23" s="140">
        <v>23</v>
      </c>
      <c r="D23" s="2" t="str">
        <f t="shared" si="0"/>
        <v>î</v>
      </c>
    </row>
    <row r="24" spans="1:4" ht="15">
      <c r="A24" s="139" t="s">
        <v>1455</v>
      </c>
      <c r="B24" s="140">
        <v>34</v>
      </c>
      <c r="C24" s="140">
        <v>43</v>
      </c>
      <c r="D24" s="2" t="str">
        <f t="shared" si="0"/>
        <v>î</v>
      </c>
    </row>
    <row r="25" spans="1:4" ht="15">
      <c r="A25" s="139" t="s">
        <v>1456</v>
      </c>
      <c r="B25" s="140">
        <v>39</v>
      </c>
      <c r="C25" s="140">
        <v>51</v>
      </c>
      <c r="D25" s="2" t="str">
        <f t="shared" si="0"/>
        <v>î</v>
      </c>
    </row>
    <row r="26" spans="1:4" ht="15">
      <c r="A26" s="139" t="s">
        <v>1457</v>
      </c>
      <c r="B26" s="140">
        <v>91</v>
      </c>
      <c r="C26" s="140">
        <v>72</v>
      </c>
      <c r="D26" s="2" t="str">
        <f t="shared" si="0"/>
        <v>ì</v>
      </c>
    </row>
    <row r="27" spans="1:4" ht="15">
      <c r="A27" s="139" t="s">
        <v>1458</v>
      </c>
      <c r="B27" s="140">
        <v>42</v>
      </c>
      <c r="C27" s="140">
        <v>46</v>
      </c>
      <c r="D27" s="2" t="str">
        <f t="shared" si="0"/>
        <v>î</v>
      </c>
    </row>
    <row r="28" spans="1:4" ht="15">
      <c r="A28" s="139" t="s">
        <v>1459</v>
      </c>
      <c r="B28" s="140">
        <v>347</v>
      </c>
      <c r="C28" s="140">
        <v>342</v>
      </c>
      <c r="D28" s="2" t="str">
        <f t="shared" si="0"/>
        <v>ì</v>
      </c>
    </row>
    <row r="29" spans="1:4" ht="15">
      <c r="A29" s="139" t="s">
        <v>1460</v>
      </c>
      <c r="B29" s="140">
        <v>14</v>
      </c>
      <c r="C29" s="140">
        <v>19</v>
      </c>
      <c r="D29" s="2" t="str">
        <f t="shared" si="0"/>
        <v>î</v>
      </c>
    </row>
    <row r="30" spans="1:4" ht="15">
      <c r="A30" s="139" t="s">
        <v>1461</v>
      </c>
      <c r="B30" s="140">
        <v>22</v>
      </c>
      <c r="C30" s="140">
        <v>16</v>
      </c>
      <c r="D30" s="2" t="str">
        <f t="shared" si="0"/>
        <v>ì</v>
      </c>
    </row>
    <row r="31" spans="1:4" ht="15">
      <c r="A31" s="139" t="s">
        <v>1462</v>
      </c>
      <c r="B31" s="140">
        <v>114</v>
      </c>
      <c r="C31" s="140">
        <v>141</v>
      </c>
      <c r="D31" s="2" t="str">
        <f t="shared" si="0"/>
        <v>î</v>
      </c>
    </row>
    <row r="32" spans="1:4" ht="15">
      <c r="A32" s="139" t="s">
        <v>1463</v>
      </c>
      <c r="B32" s="140">
        <v>82</v>
      </c>
      <c r="C32" s="140">
        <v>103</v>
      </c>
      <c r="D32" s="2" t="str">
        <f t="shared" si="0"/>
        <v>î</v>
      </c>
    </row>
    <row r="33" spans="1:4" ht="15">
      <c r="A33" s="139" t="s">
        <v>1464</v>
      </c>
      <c r="B33" s="140">
        <v>43</v>
      </c>
      <c r="C33" s="140">
        <v>48</v>
      </c>
      <c r="D33" s="2" t="str">
        <f t="shared" si="0"/>
        <v>î</v>
      </c>
    </row>
    <row r="34" spans="1:4" ht="15">
      <c r="A34" s="139" t="s">
        <v>1465</v>
      </c>
      <c r="B34" s="140">
        <v>113</v>
      </c>
      <c r="C34" s="140">
        <v>133</v>
      </c>
      <c r="D34" s="2" t="str">
        <f t="shared" si="0"/>
        <v>î</v>
      </c>
    </row>
    <row r="35" spans="1:4" ht="15">
      <c r="A35" s="139" t="s">
        <v>1466</v>
      </c>
      <c r="B35" s="140">
        <v>14</v>
      </c>
      <c r="C35" s="140">
        <v>17</v>
      </c>
      <c r="D35" s="2" t="str">
        <f t="shared" si="0"/>
        <v>î</v>
      </c>
    </row>
    <row r="36" spans="1:4" ht="15">
      <c r="A36" s="139" t="s">
        <v>1467</v>
      </c>
      <c r="B36" s="140">
        <v>120</v>
      </c>
      <c r="C36" s="140">
        <v>162</v>
      </c>
      <c r="D36" s="2" t="str">
        <f t="shared" si="0"/>
        <v>î</v>
      </c>
    </row>
    <row r="37" spans="1:4" ht="15">
      <c r="A37" s="139" t="s">
        <v>1468</v>
      </c>
      <c r="B37" s="140">
        <v>64</v>
      </c>
      <c r="C37" s="140">
        <v>55</v>
      </c>
      <c r="D37" s="2" t="str">
        <f t="shared" si="0"/>
        <v>ì</v>
      </c>
    </row>
    <row r="38" spans="1:4" ht="15">
      <c r="A38" s="139" t="s">
        <v>1469</v>
      </c>
      <c r="B38" s="140">
        <v>19</v>
      </c>
      <c r="C38" s="140">
        <v>14</v>
      </c>
      <c r="D38" s="2" t="str">
        <f t="shared" si="0"/>
        <v>ì</v>
      </c>
    </row>
    <row r="39" spans="1:4" ht="15">
      <c r="A39" s="139" t="s">
        <v>1470</v>
      </c>
      <c r="B39" s="140">
        <v>35</v>
      </c>
      <c r="C39" s="140">
        <v>32</v>
      </c>
      <c r="D39" s="2" t="str">
        <f t="shared" si="0"/>
        <v>ì</v>
      </c>
    </row>
    <row r="40" spans="1:4" ht="15">
      <c r="A40" s="139" t="s">
        <v>1471</v>
      </c>
      <c r="B40" s="140">
        <v>239</v>
      </c>
      <c r="C40" s="140">
        <v>251</v>
      </c>
      <c r="D40" s="2" t="str">
        <f t="shared" si="0"/>
        <v>î</v>
      </c>
    </row>
    <row r="41" spans="1:4" ht="15">
      <c r="A41" s="139" t="s">
        <v>1472</v>
      </c>
      <c r="B41" s="140">
        <v>56</v>
      </c>
      <c r="C41" s="140">
        <v>50</v>
      </c>
      <c r="D41" s="2" t="str">
        <f t="shared" si="0"/>
        <v>ì</v>
      </c>
    </row>
    <row r="42" spans="1:4" ht="15">
      <c r="A42" s="139" t="s">
        <v>1473</v>
      </c>
      <c r="B42" s="140">
        <v>59</v>
      </c>
      <c r="C42" s="140">
        <v>87</v>
      </c>
      <c r="D42" s="2" t="str">
        <f t="shared" si="0"/>
        <v>î</v>
      </c>
    </row>
    <row r="43" spans="1:4" ht="15">
      <c r="A43" s="139" t="s">
        <v>1474</v>
      </c>
      <c r="B43" s="140">
        <v>119</v>
      </c>
      <c r="C43" s="140">
        <v>119</v>
      </c>
      <c r="D43" s="2" t="str">
        <f t="shared" si="0"/>
        <v>è</v>
      </c>
    </row>
    <row r="44" spans="1:4" ht="15">
      <c r="A44" s="139" t="s">
        <v>1475</v>
      </c>
      <c r="B44" s="140">
        <v>44</v>
      </c>
      <c r="C44" s="140">
        <v>39</v>
      </c>
      <c r="D44" s="2" t="str">
        <f t="shared" si="0"/>
        <v>ì</v>
      </c>
    </row>
    <row r="45" spans="1:4" ht="15">
      <c r="A45" s="139" t="s">
        <v>1476</v>
      </c>
      <c r="B45" s="140">
        <v>30</v>
      </c>
      <c r="C45" s="140">
        <v>30</v>
      </c>
      <c r="D45" s="2" t="str">
        <f t="shared" si="0"/>
        <v>è</v>
      </c>
    </row>
    <row r="46" spans="1:4" ht="15">
      <c r="A46" s="139" t="s">
        <v>1477</v>
      </c>
      <c r="B46" s="140">
        <v>50</v>
      </c>
      <c r="C46" s="140">
        <v>49</v>
      </c>
      <c r="D46" s="2" t="str">
        <f t="shared" si="0"/>
        <v>ì</v>
      </c>
    </row>
    <row r="47" spans="1:4" ht="15">
      <c r="A47" s="139" t="s">
        <v>1478</v>
      </c>
      <c r="B47" s="140">
        <v>20</v>
      </c>
      <c r="C47" s="140">
        <v>36</v>
      </c>
      <c r="D47" s="2" t="str">
        <f t="shared" si="0"/>
        <v>î</v>
      </c>
    </row>
    <row r="48" spans="1:4" ht="15">
      <c r="A48" s="139" t="s">
        <v>1479</v>
      </c>
      <c r="B48" s="140">
        <v>42</v>
      </c>
      <c r="C48" s="140">
        <v>43</v>
      </c>
      <c r="D48" s="2" t="str">
        <f t="shared" si="0"/>
        <v>î</v>
      </c>
    </row>
    <row r="49" spans="1:4" ht="15">
      <c r="A49" s="139" t="s">
        <v>1480</v>
      </c>
      <c r="B49" s="140">
        <v>423</v>
      </c>
      <c r="C49" s="140">
        <v>511</v>
      </c>
      <c r="D49" s="2" t="str">
        <f t="shared" si="0"/>
        <v>î</v>
      </c>
    </row>
    <row r="50" spans="1:4" ht="15">
      <c r="A50" s="139" t="s">
        <v>1481</v>
      </c>
      <c r="B50" s="140">
        <v>20</v>
      </c>
      <c r="C50" s="140">
        <v>18</v>
      </c>
      <c r="D50" s="2" t="str">
        <f t="shared" si="0"/>
        <v>ì</v>
      </c>
    </row>
    <row r="51" spans="1:4" ht="15">
      <c r="A51" s="139" t="s">
        <v>1482</v>
      </c>
      <c r="B51" s="140">
        <v>34</v>
      </c>
      <c r="C51" s="140">
        <v>35</v>
      </c>
      <c r="D51" s="2" t="str">
        <f t="shared" si="0"/>
        <v>î</v>
      </c>
    </row>
    <row r="52" spans="1:4" ht="15">
      <c r="A52" s="139" t="s">
        <v>1483</v>
      </c>
      <c r="B52" s="140">
        <v>3</v>
      </c>
      <c r="C52" s="140">
        <v>5</v>
      </c>
      <c r="D52" s="2" t="str">
        <f t="shared" si="0"/>
        <v>î</v>
      </c>
    </row>
    <row r="53" spans="1:4" ht="15">
      <c r="A53" s="139" t="s">
        <v>1484</v>
      </c>
      <c r="B53" s="140">
        <v>66</v>
      </c>
      <c r="C53" s="140">
        <v>69</v>
      </c>
      <c r="D53" s="2" t="str">
        <f t="shared" si="0"/>
        <v>î</v>
      </c>
    </row>
    <row r="54" spans="1:4" ht="15">
      <c r="A54" s="139" t="s">
        <v>1485</v>
      </c>
      <c r="B54" s="140">
        <v>243</v>
      </c>
      <c r="C54" s="140">
        <v>281</v>
      </c>
      <c r="D54" s="2" t="str">
        <f t="shared" si="0"/>
        <v>î</v>
      </c>
    </row>
    <row r="55" spans="1:4" ht="15">
      <c r="A55" s="139" t="s">
        <v>1537</v>
      </c>
      <c r="B55" s="140">
        <v>67</v>
      </c>
      <c r="C55" s="140">
        <v>83</v>
      </c>
      <c r="D55" s="2" t="str">
        <f t="shared" si="0"/>
        <v>î</v>
      </c>
    </row>
    <row r="56" spans="1:4" ht="15">
      <c r="A56" s="139" t="s">
        <v>1486</v>
      </c>
      <c r="B56" s="140">
        <v>1392</v>
      </c>
      <c r="C56" s="140">
        <v>1608</v>
      </c>
      <c r="D56" s="2" t="str">
        <f t="shared" si="0"/>
        <v>î</v>
      </c>
    </row>
    <row r="57" spans="1:4" ht="15">
      <c r="A57" s="139" t="s">
        <v>1487</v>
      </c>
      <c r="B57" s="140">
        <v>33</v>
      </c>
      <c r="C57" s="140">
        <v>41</v>
      </c>
      <c r="D57" s="2" t="str">
        <f t="shared" si="0"/>
        <v>î</v>
      </c>
    </row>
    <row r="58" spans="1:4" ht="15">
      <c r="A58" s="139" t="s">
        <v>1488</v>
      </c>
      <c r="B58" s="140">
        <v>50</v>
      </c>
      <c r="C58" s="140">
        <v>89</v>
      </c>
      <c r="D58" s="2" t="str">
        <f t="shared" si="0"/>
        <v>î</v>
      </c>
    </row>
    <row r="59" spans="1:4" ht="15">
      <c r="A59" s="139" t="s">
        <v>1489</v>
      </c>
      <c r="B59" s="140">
        <v>57</v>
      </c>
      <c r="C59" s="140">
        <v>91</v>
      </c>
      <c r="D59" s="2" t="str">
        <f t="shared" si="0"/>
        <v>î</v>
      </c>
    </row>
    <row r="60" spans="1:4" ht="15">
      <c r="A60" s="139" t="s">
        <v>1490</v>
      </c>
      <c r="B60" s="140">
        <v>34</v>
      </c>
      <c r="C60" s="140">
        <v>20</v>
      </c>
      <c r="D60" s="2" t="str">
        <f t="shared" si="0"/>
        <v>ì</v>
      </c>
    </row>
    <row r="61" spans="1:4" ht="15">
      <c r="A61" s="139" t="s">
        <v>1491</v>
      </c>
      <c r="B61" s="140">
        <v>30</v>
      </c>
      <c r="C61" s="140">
        <v>15</v>
      </c>
      <c r="D61" s="2" t="str">
        <f t="shared" si="0"/>
        <v>ì</v>
      </c>
    </row>
    <row r="62" spans="1:4" ht="15">
      <c r="A62" s="139" t="s">
        <v>1492</v>
      </c>
      <c r="B62" s="140">
        <v>43</v>
      </c>
      <c r="C62" s="140">
        <v>35</v>
      </c>
      <c r="D62" s="2" t="str">
        <f t="shared" si="0"/>
        <v>ì</v>
      </c>
    </row>
    <row r="63" spans="1:4" ht="15">
      <c r="A63" s="139" t="s">
        <v>1493</v>
      </c>
      <c r="B63" s="140">
        <v>23</v>
      </c>
      <c r="C63" s="140">
        <v>32</v>
      </c>
      <c r="D63" s="2" t="str">
        <f t="shared" si="0"/>
        <v>î</v>
      </c>
    </row>
    <row r="64" spans="1:4" ht="15">
      <c r="A64" s="139" t="s">
        <v>1494</v>
      </c>
      <c r="B64" s="140">
        <v>5</v>
      </c>
      <c r="C64" s="140">
        <v>7</v>
      </c>
      <c r="D64" s="2" t="str">
        <f t="shared" si="0"/>
        <v>î</v>
      </c>
    </row>
    <row r="65" spans="1:4" ht="15">
      <c r="A65" s="139" t="s">
        <v>1495</v>
      </c>
      <c r="B65" s="140">
        <v>298</v>
      </c>
      <c r="C65" s="140">
        <v>276</v>
      </c>
      <c r="D65" s="2" t="str">
        <f t="shared" si="0"/>
        <v>ì</v>
      </c>
    </row>
    <row r="66" spans="1:4" ht="15">
      <c r="A66" s="139" t="s">
        <v>1496</v>
      </c>
      <c r="B66" s="140">
        <v>11</v>
      </c>
      <c r="C66" s="140">
        <v>14</v>
      </c>
      <c r="D66" s="2" t="str">
        <f t="shared" si="0"/>
        <v>î</v>
      </c>
    </row>
    <row r="67" spans="1:4" ht="15">
      <c r="A67" s="139" t="s">
        <v>1497</v>
      </c>
      <c r="B67" s="140">
        <v>84</v>
      </c>
      <c r="C67" s="140">
        <v>118</v>
      </c>
      <c r="D67" s="2" t="str">
        <f t="shared" ref="D67:D130" si="1">IF(C67&lt;B67,$J$2,IF(C67&gt;B67,$H$2,$I$2))</f>
        <v>î</v>
      </c>
    </row>
    <row r="68" spans="1:4" ht="15">
      <c r="A68" s="139" t="s">
        <v>1498</v>
      </c>
      <c r="B68" s="140">
        <v>8</v>
      </c>
      <c r="C68" s="140">
        <v>5</v>
      </c>
      <c r="D68" s="2" t="str">
        <f t="shared" si="1"/>
        <v>ì</v>
      </c>
    </row>
    <row r="69" spans="1:4" ht="15">
      <c r="A69" s="139" t="s">
        <v>1499</v>
      </c>
      <c r="B69" s="140">
        <v>46</v>
      </c>
      <c r="C69" s="140">
        <v>56</v>
      </c>
      <c r="D69" s="2" t="str">
        <f t="shared" si="1"/>
        <v>î</v>
      </c>
    </row>
    <row r="70" spans="1:4" ht="15">
      <c r="A70" s="139" t="s">
        <v>1500</v>
      </c>
      <c r="B70" s="140">
        <v>88</v>
      </c>
      <c r="C70" s="140">
        <v>80</v>
      </c>
      <c r="D70" s="2" t="str">
        <f t="shared" si="1"/>
        <v>ì</v>
      </c>
    </row>
    <row r="71" spans="1:4" ht="15">
      <c r="A71" s="139" t="s">
        <v>1501</v>
      </c>
      <c r="B71" s="140">
        <v>27</v>
      </c>
      <c r="C71" s="140">
        <v>34</v>
      </c>
      <c r="D71" s="2" t="str">
        <f t="shared" si="1"/>
        <v>î</v>
      </c>
    </row>
    <row r="72" spans="1:4" ht="15">
      <c r="A72" s="139" t="s">
        <v>1502</v>
      </c>
      <c r="B72" s="140">
        <v>249</v>
      </c>
      <c r="C72" s="140">
        <v>244</v>
      </c>
      <c r="D72" s="2" t="str">
        <f t="shared" si="1"/>
        <v>ì</v>
      </c>
    </row>
    <row r="73" spans="1:4" ht="15">
      <c r="A73" s="139" t="s">
        <v>1691</v>
      </c>
      <c r="B73" s="140">
        <v>217</v>
      </c>
      <c r="C73" s="140">
        <v>262</v>
      </c>
      <c r="D73" s="2" t="str">
        <f t="shared" si="1"/>
        <v>î</v>
      </c>
    </row>
    <row r="74" spans="1:4" ht="15">
      <c r="A74" s="139" t="s">
        <v>1692</v>
      </c>
      <c r="B74" s="140">
        <v>10586</v>
      </c>
      <c r="C74" s="140">
        <v>12079</v>
      </c>
      <c r="D74" s="2" t="str">
        <f t="shared" si="1"/>
        <v>î</v>
      </c>
    </row>
    <row r="75" spans="1:4" ht="15">
      <c r="A75" s="139"/>
      <c r="B75" s="140">
        <v>503</v>
      </c>
      <c r="C75" s="140">
        <v>571</v>
      </c>
      <c r="D75" s="2" t="str">
        <f t="shared" si="1"/>
        <v>î</v>
      </c>
    </row>
    <row r="76" spans="1:4" ht="15">
      <c r="A76" s="139" t="s">
        <v>1503</v>
      </c>
      <c r="B76" s="140">
        <v>2170</v>
      </c>
      <c r="C76" s="140">
        <v>2574</v>
      </c>
      <c r="D76" s="2" t="str">
        <f t="shared" si="1"/>
        <v>î</v>
      </c>
    </row>
    <row r="77" spans="1:4" ht="15">
      <c r="A77" s="139" t="s">
        <v>1504</v>
      </c>
      <c r="B77" s="140">
        <v>220</v>
      </c>
      <c r="C77" s="140">
        <v>231</v>
      </c>
      <c r="D77" s="2" t="str">
        <f t="shared" si="1"/>
        <v>î</v>
      </c>
    </row>
    <row r="78" spans="1:4" ht="15">
      <c r="A78" s="139" t="s">
        <v>1505</v>
      </c>
      <c r="B78" s="140">
        <v>356</v>
      </c>
      <c r="C78" s="140">
        <v>360</v>
      </c>
      <c r="D78" s="2" t="str">
        <f t="shared" si="1"/>
        <v>î</v>
      </c>
    </row>
    <row r="79" spans="1:4" ht="15">
      <c r="A79" s="139" t="s">
        <v>1506</v>
      </c>
      <c r="B79" s="140">
        <v>75</v>
      </c>
      <c r="C79" s="140">
        <v>100</v>
      </c>
      <c r="D79" s="2" t="str">
        <f t="shared" si="1"/>
        <v>î</v>
      </c>
    </row>
    <row r="80" spans="1:4" ht="15">
      <c r="A80" s="139" t="s">
        <v>1507</v>
      </c>
      <c r="B80" s="140">
        <v>136</v>
      </c>
      <c r="C80" s="140">
        <v>158</v>
      </c>
      <c r="D80" s="2" t="str">
        <f t="shared" si="1"/>
        <v>î</v>
      </c>
    </row>
    <row r="81" spans="1:4" ht="15">
      <c r="A81" s="139" t="s">
        <v>1508</v>
      </c>
      <c r="B81" s="140">
        <v>1376</v>
      </c>
      <c r="C81" s="140">
        <v>1591</v>
      </c>
      <c r="D81" s="2" t="str">
        <f t="shared" si="1"/>
        <v>î</v>
      </c>
    </row>
    <row r="82" spans="1:4" ht="15">
      <c r="A82" s="139" t="s">
        <v>1509</v>
      </c>
      <c r="B82" s="140">
        <v>146</v>
      </c>
      <c r="C82" s="140">
        <v>150</v>
      </c>
      <c r="D82" s="2" t="str">
        <f t="shared" si="1"/>
        <v>î</v>
      </c>
    </row>
    <row r="83" spans="1:4" ht="15">
      <c r="A83" s="139" t="s">
        <v>1510</v>
      </c>
      <c r="B83" s="140">
        <v>198</v>
      </c>
      <c r="C83" s="140">
        <v>219</v>
      </c>
      <c r="D83" s="2" t="str">
        <f t="shared" si="1"/>
        <v>î</v>
      </c>
    </row>
    <row r="84" spans="1:4" ht="15">
      <c r="A84" s="139" t="s">
        <v>1511</v>
      </c>
      <c r="B84" s="140">
        <v>402</v>
      </c>
      <c r="C84" s="140">
        <v>435</v>
      </c>
      <c r="D84" s="2" t="str">
        <f t="shared" si="1"/>
        <v>î</v>
      </c>
    </row>
    <row r="85" spans="1:4" ht="15">
      <c r="A85" s="139" t="s">
        <v>1512</v>
      </c>
      <c r="B85" s="140">
        <v>227</v>
      </c>
      <c r="C85" s="140">
        <v>271</v>
      </c>
      <c r="D85" s="2" t="str">
        <f t="shared" si="1"/>
        <v>î</v>
      </c>
    </row>
    <row r="86" spans="1:4" ht="15">
      <c r="A86" s="139" t="s">
        <v>1513</v>
      </c>
      <c r="B86" s="140">
        <v>610</v>
      </c>
      <c r="C86" s="140">
        <v>720</v>
      </c>
      <c r="D86" s="2" t="str">
        <f t="shared" si="1"/>
        <v>î</v>
      </c>
    </row>
    <row r="87" spans="1:4" ht="15">
      <c r="A87" s="139" t="s">
        <v>1514</v>
      </c>
      <c r="B87" s="140">
        <v>280</v>
      </c>
      <c r="C87" s="140">
        <v>324</v>
      </c>
      <c r="D87" s="2" t="str">
        <f t="shared" si="1"/>
        <v>î</v>
      </c>
    </row>
    <row r="88" spans="1:4" ht="15">
      <c r="A88" s="139" t="s">
        <v>1515</v>
      </c>
      <c r="B88" s="140">
        <v>151</v>
      </c>
      <c r="C88" s="140">
        <v>193</v>
      </c>
      <c r="D88" s="2" t="str">
        <f t="shared" si="1"/>
        <v>î</v>
      </c>
    </row>
    <row r="89" spans="1:4" ht="15">
      <c r="A89" s="139" t="s">
        <v>1516</v>
      </c>
      <c r="B89" s="140">
        <v>154</v>
      </c>
      <c r="C89" s="140">
        <v>163</v>
      </c>
      <c r="D89" s="2" t="str">
        <f t="shared" si="1"/>
        <v>î</v>
      </c>
    </row>
    <row r="90" spans="1:4" ht="15">
      <c r="A90" s="139" t="s">
        <v>1517</v>
      </c>
      <c r="B90" s="140">
        <v>87</v>
      </c>
      <c r="C90" s="140">
        <v>106</v>
      </c>
      <c r="D90" s="2" t="str">
        <f t="shared" si="1"/>
        <v>î</v>
      </c>
    </row>
    <row r="91" spans="1:4" ht="15">
      <c r="A91" s="139" t="s">
        <v>1518</v>
      </c>
      <c r="B91" s="140">
        <v>1328</v>
      </c>
      <c r="C91" s="140">
        <v>1558</v>
      </c>
      <c r="D91" s="2" t="str">
        <f t="shared" si="1"/>
        <v>î</v>
      </c>
    </row>
    <row r="92" spans="1:4" ht="15">
      <c r="A92" s="139" t="s">
        <v>1519</v>
      </c>
      <c r="B92" s="140">
        <v>112</v>
      </c>
      <c r="C92" s="140">
        <v>154</v>
      </c>
      <c r="D92" s="2" t="str">
        <f t="shared" si="1"/>
        <v>î</v>
      </c>
    </row>
    <row r="93" spans="1:4" ht="15">
      <c r="A93" s="139" t="s">
        <v>1520</v>
      </c>
      <c r="B93" s="140">
        <v>70</v>
      </c>
      <c r="C93" s="140">
        <v>112</v>
      </c>
      <c r="D93" s="2" t="str">
        <f t="shared" si="1"/>
        <v>î</v>
      </c>
    </row>
    <row r="94" spans="1:4" ht="15">
      <c r="A94" s="139" t="s">
        <v>1521</v>
      </c>
      <c r="B94" s="140">
        <v>335</v>
      </c>
      <c r="C94" s="140">
        <v>352</v>
      </c>
      <c r="D94" s="2" t="str">
        <f t="shared" si="1"/>
        <v>î</v>
      </c>
    </row>
    <row r="95" spans="1:4" ht="15">
      <c r="A95" s="139" t="s">
        <v>1522</v>
      </c>
      <c r="B95" s="140">
        <v>127</v>
      </c>
      <c r="C95" s="140">
        <v>140</v>
      </c>
      <c r="D95" s="2" t="str">
        <f t="shared" si="1"/>
        <v>î</v>
      </c>
    </row>
    <row r="96" spans="1:4" ht="15">
      <c r="A96" s="139" t="s">
        <v>1523</v>
      </c>
      <c r="B96" s="140">
        <v>347</v>
      </c>
      <c r="C96" s="140">
        <v>341</v>
      </c>
      <c r="D96" s="2" t="str">
        <f t="shared" si="1"/>
        <v>ì</v>
      </c>
    </row>
    <row r="97" spans="1:4" ht="15">
      <c r="A97" s="139" t="s">
        <v>1524</v>
      </c>
      <c r="B97" s="140">
        <v>177</v>
      </c>
      <c r="C97" s="140">
        <v>249</v>
      </c>
      <c r="D97" s="2" t="str">
        <f t="shared" si="1"/>
        <v>î</v>
      </c>
    </row>
    <row r="98" spans="1:4" ht="15">
      <c r="A98" s="139" t="s">
        <v>1525</v>
      </c>
      <c r="B98" s="140">
        <v>326</v>
      </c>
      <c r="C98" s="140">
        <v>353</v>
      </c>
      <c r="D98" s="2" t="str">
        <f t="shared" si="1"/>
        <v>î</v>
      </c>
    </row>
    <row r="99" spans="1:4" ht="15">
      <c r="A99" s="139" t="s">
        <v>1526</v>
      </c>
      <c r="B99" s="140">
        <v>232</v>
      </c>
      <c r="C99" s="140">
        <v>216</v>
      </c>
      <c r="D99" s="2" t="str">
        <f t="shared" si="1"/>
        <v>ì</v>
      </c>
    </row>
    <row r="100" spans="1:4" ht="15">
      <c r="A100" s="139" t="s">
        <v>1527</v>
      </c>
      <c r="B100" s="140">
        <v>323</v>
      </c>
      <c r="C100" s="140">
        <v>308</v>
      </c>
      <c r="D100" s="2" t="str">
        <f t="shared" si="1"/>
        <v>ì</v>
      </c>
    </row>
    <row r="101" spans="1:4" ht="15">
      <c r="A101" s="139" t="s">
        <v>1528</v>
      </c>
      <c r="B101" s="140">
        <v>155</v>
      </c>
      <c r="C101" s="140">
        <v>176</v>
      </c>
      <c r="D101" s="2" t="str">
        <f t="shared" si="1"/>
        <v>î</v>
      </c>
    </row>
    <row r="102" spans="1:4" ht="15">
      <c r="A102" s="139" t="s">
        <v>1529</v>
      </c>
      <c r="B102" s="140">
        <v>180</v>
      </c>
      <c r="C102" s="140">
        <v>216</v>
      </c>
      <c r="D102" s="2" t="str">
        <f t="shared" si="1"/>
        <v>î</v>
      </c>
    </row>
    <row r="103" spans="1:4" ht="15">
      <c r="A103" s="139"/>
      <c r="B103" s="140">
        <v>503</v>
      </c>
      <c r="C103" s="140">
        <v>571</v>
      </c>
      <c r="D103" s="2" t="str">
        <f t="shared" si="1"/>
        <v>î</v>
      </c>
    </row>
    <row r="104" spans="1:4" ht="15">
      <c r="A104" s="139" t="s">
        <v>1306</v>
      </c>
      <c r="B104" s="140">
        <v>27</v>
      </c>
      <c r="C104" s="140">
        <v>27</v>
      </c>
      <c r="D104" s="2" t="str">
        <f t="shared" si="1"/>
        <v>è</v>
      </c>
    </row>
    <row r="105" spans="1:4" ht="15">
      <c r="A105" s="139" t="s">
        <v>1314</v>
      </c>
      <c r="B105" s="140">
        <v>56</v>
      </c>
      <c r="C105" s="140">
        <v>89</v>
      </c>
      <c r="D105" s="2" t="str">
        <f t="shared" si="1"/>
        <v>î</v>
      </c>
    </row>
    <row r="106" spans="1:4" ht="15">
      <c r="A106" s="139" t="s">
        <v>1317</v>
      </c>
      <c r="B106" s="140">
        <v>20</v>
      </c>
      <c r="C106" s="140">
        <v>15</v>
      </c>
      <c r="D106" s="2" t="str">
        <f t="shared" si="1"/>
        <v>ì</v>
      </c>
    </row>
    <row r="107" spans="1:4" ht="15">
      <c r="A107" s="139" t="s">
        <v>1295</v>
      </c>
      <c r="B107" s="140">
        <v>58</v>
      </c>
      <c r="C107" s="140">
        <v>41</v>
      </c>
      <c r="D107" s="2" t="str">
        <f t="shared" si="1"/>
        <v>ì</v>
      </c>
    </row>
    <row r="108" spans="1:4" ht="15">
      <c r="A108" s="139" t="s">
        <v>1322</v>
      </c>
      <c r="B108" s="140">
        <v>18</v>
      </c>
      <c r="C108" s="140">
        <v>22</v>
      </c>
      <c r="D108" s="2" t="str">
        <f t="shared" si="1"/>
        <v>î</v>
      </c>
    </row>
    <row r="109" spans="1:4" ht="15">
      <c r="A109" s="139" t="s">
        <v>1323</v>
      </c>
      <c r="B109" s="140">
        <v>25</v>
      </c>
      <c r="C109" s="140">
        <v>17</v>
      </c>
      <c r="D109" s="2" t="str">
        <f t="shared" si="1"/>
        <v>ì</v>
      </c>
    </row>
    <row r="110" spans="1:4" ht="15">
      <c r="A110" s="139" t="s">
        <v>1319</v>
      </c>
      <c r="B110" s="140">
        <v>5</v>
      </c>
      <c r="C110" s="140">
        <v>6</v>
      </c>
      <c r="D110" s="2" t="str">
        <f t="shared" si="1"/>
        <v>î</v>
      </c>
    </row>
    <row r="111" spans="1:4" ht="15">
      <c r="A111" s="139" t="s">
        <v>1321</v>
      </c>
      <c r="B111" s="140">
        <v>49</v>
      </c>
      <c r="C111" s="140">
        <v>59</v>
      </c>
      <c r="D111" s="2" t="str">
        <f t="shared" si="1"/>
        <v>î</v>
      </c>
    </row>
    <row r="112" spans="1:4" ht="15">
      <c r="A112" s="139" t="s">
        <v>1307</v>
      </c>
      <c r="B112" s="140">
        <v>49</v>
      </c>
      <c r="C112" s="140">
        <v>35</v>
      </c>
      <c r="D112" s="2" t="str">
        <f t="shared" si="1"/>
        <v>ì</v>
      </c>
    </row>
    <row r="113" spans="1:4" ht="15">
      <c r="A113" s="139" t="s">
        <v>1315</v>
      </c>
      <c r="B113" s="140">
        <v>44</v>
      </c>
      <c r="C113" s="140">
        <v>27</v>
      </c>
      <c r="D113" s="2" t="str">
        <f t="shared" si="1"/>
        <v>ì</v>
      </c>
    </row>
    <row r="114" spans="1:4" ht="15">
      <c r="A114" s="139" t="s">
        <v>1298</v>
      </c>
      <c r="B114" s="140">
        <v>32</v>
      </c>
      <c r="C114" s="140">
        <v>35</v>
      </c>
      <c r="D114" s="2" t="str">
        <f t="shared" si="1"/>
        <v>î</v>
      </c>
    </row>
    <row r="115" spans="1:4" ht="15">
      <c r="A115" s="139" t="s">
        <v>1311</v>
      </c>
      <c r="B115" s="140">
        <v>45</v>
      </c>
      <c r="C115" s="140">
        <v>87</v>
      </c>
      <c r="D115" s="2" t="str">
        <f t="shared" si="1"/>
        <v>î</v>
      </c>
    </row>
    <row r="116" spans="1:4" ht="15">
      <c r="A116" s="139" t="s">
        <v>1296</v>
      </c>
      <c r="B116" s="140">
        <v>199</v>
      </c>
      <c r="C116" s="140">
        <v>216</v>
      </c>
      <c r="D116" s="2" t="str">
        <f t="shared" si="1"/>
        <v>î</v>
      </c>
    </row>
    <row r="117" spans="1:4" ht="15">
      <c r="A117" s="139" t="s">
        <v>1309</v>
      </c>
      <c r="B117" s="140">
        <v>50</v>
      </c>
      <c r="C117" s="140">
        <v>73</v>
      </c>
      <c r="D117" s="2" t="str">
        <f t="shared" si="1"/>
        <v>î</v>
      </c>
    </row>
    <row r="118" spans="1:4" ht="15">
      <c r="A118" s="139" t="s">
        <v>1297</v>
      </c>
      <c r="B118" s="140">
        <v>97</v>
      </c>
      <c r="C118" s="140">
        <v>129</v>
      </c>
      <c r="D118" s="2" t="str">
        <f t="shared" si="1"/>
        <v>î</v>
      </c>
    </row>
    <row r="119" spans="1:4" ht="15">
      <c r="A119" s="139" t="s">
        <v>1301</v>
      </c>
      <c r="B119" s="140">
        <v>153</v>
      </c>
      <c r="C119" s="140">
        <v>161</v>
      </c>
      <c r="D119" s="2" t="str">
        <f t="shared" si="1"/>
        <v>î</v>
      </c>
    </row>
    <row r="120" spans="1:4" ht="15">
      <c r="A120" s="139" t="s">
        <v>1303</v>
      </c>
      <c r="B120" s="140">
        <v>57</v>
      </c>
      <c r="C120" s="140">
        <v>53</v>
      </c>
      <c r="D120" s="2" t="str">
        <f t="shared" si="1"/>
        <v>ì</v>
      </c>
    </row>
    <row r="121" spans="1:4" ht="15">
      <c r="A121" s="139" t="s">
        <v>1300</v>
      </c>
      <c r="B121" s="140">
        <v>33</v>
      </c>
      <c r="C121" s="140">
        <v>37</v>
      </c>
      <c r="D121" s="2" t="str">
        <f t="shared" si="1"/>
        <v>î</v>
      </c>
    </row>
    <row r="122" spans="1:4" ht="15">
      <c r="A122" s="139" t="s">
        <v>1318</v>
      </c>
      <c r="B122" s="140">
        <v>43</v>
      </c>
      <c r="C122" s="140">
        <v>51</v>
      </c>
      <c r="D122" s="2" t="str">
        <f t="shared" si="1"/>
        <v>î</v>
      </c>
    </row>
    <row r="123" spans="1:4" ht="15">
      <c r="A123" s="139" t="s">
        <v>1302</v>
      </c>
      <c r="B123" s="140">
        <v>38</v>
      </c>
      <c r="C123" s="140">
        <v>24</v>
      </c>
      <c r="D123" s="2" t="str">
        <f t="shared" si="1"/>
        <v>ì</v>
      </c>
    </row>
    <row r="124" spans="1:4" ht="15">
      <c r="A124" s="139" t="s">
        <v>1312</v>
      </c>
      <c r="B124" s="140">
        <v>21</v>
      </c>
      <c r="C124" s="140">
        <v>24</v>
      </c>
      <c r="D124" s="2" t="str">
        <f t="shared" si="1"/>
        <v>î</v>
      </c>
    </row>
    <row r="125" spans="1:4" ht="15">
      <c r="A125" s="139" t="s">
        <v>1316</v>
      </c>
      <c r="B125" s="140">
        <v>34</v>
      </c>
      <c r="C125" s="140">
        <v>43</v>
      </c>
      <c r="D125" s="2" t="str">
        <f t="shared" si="1"/>
        <v>î</v>
      </c>
    </row>
    <row r="126" spans="1:4" ht="15">
      <c r="A126" s="139" t="s">
        <v>1294</v>
      </c>
      <c r="B126" s="140">
        <v>36</v>
      </c>
      <c r="C126" s="140">
        <v>53</v>
      </c>
      <c r="D126" s="2" t="str">
        <f t="shared" si="1"/>
        <v>î</v>
      </c>
    </row>
    <row r="127" spans="1:4" ht="15">
      <c r="A127" s="139" t="s">
        <v>1305</v>
      </c>
      <c r="B127" s="140">
        <v>64</v>
      </c>
      <c r="C127" s="140">
        <v>98</v>
      </c>
      <c r="D127" s="2" t="str">
        <f t="shared" si="1"/>
        <v>î</v>
      </c>
    </row>
    <row r="128" spans="1:4" ht="15">
      <c r="A128" s="139" t="s">
        <v>1726</v>
      </c>
      <c r="B128" s="140">
        <v>8</v>
      </c>
      <c r="C128" s="140">
        <v>6</v>
      </c>
      <c r="D128" s="2" t="str">
        <f t="shared" si="1"/>
        <v>ì</v>
      </c>
    </row>
    <row r="129" spans="1:4" ht="15">
      <c r="A129" s="139" t="s">
        <v>1325</v>
      </c>
      <c r="B129" s="140">
        <v>711</v>
      </c>
      <c r="C129" s="140">
        <v>888</v>
      </c>
      <c r="D129" s="2" t="str">
        <f t="shared" si="1"/>
        <v>î</v>
      </c>
    </row>
    <row r="130" spans="1:4" ht="15">
      <c r="A130" s="139" t="s">
        <v>1336</v>
      </c>
      <c r="B130" s="140">
        <v>59</v>
      </c>
      <c r="C130" s="140">
        <v>38</v>
      </c>
      <c r="D130" s="2" t="str">
        <f t="shared" si="1"/>
        <v>ì</v>
      </c>
    </row>
    <row r="131" spans="1:4" ht="15">
      <c r="A131" s="139" t="s">
        <v>1348</v>
      </c>
      <c r="B131" s="140">
        <v>66</v>
      </c>
      <c r="C131" s="140">
        <v>82</v>
      </c>
      <c r="D131" s="2" t="str">
        <f t="shared" ref="D131:D194" si="2">IF(C131&lt;B131,$J$2,IF(C131&gt;B131,$H$2,$I$2))</f>
        <v>î</v>
      </c>
    </row>
    <row r="132" spans="1:4" ht="15">
      <c r="A132" s="139" t="s">
        <v>1347</v>
      </c>
      <c r="B132" s="140">
        <v>49</v>
      </c>
      <c r="C132" s="140">
        <v>59</v>
      </c>
      <c r="D132" s="2" t="str">
        <f t="shared" si="2"/>
        <v>î</v>
      </c>
    </row>
    <row r="133" spans="1:4" ht="15">
      <c r="A133" s="139" t="s">
        <v>1349</v>
      </c>
      <c r="B133" s="140">
        <v>31</v>
      </c>
      <c r="C133" s="140">
        <v>30</v>
      </c>
      <c r="D133" s="2" t="str">
        <f t="shared" si="2"/>
        <v>ì</v>
      </c>
    </row>
    <row r="134" spans="1:4" ht="15">
      <c r="A134" s="139" t="s">
        <v>1342</v>
      </c>
      <c r="B134" s="140">
        <v>26</v>
      </c>
      <c r="C134" s="140">
        <v>25</v>
      </c>
      <c r="D134" s="2" t="str">
        <f t="shared" si="2"/>
        <v>ì</v>
      </c>
    </row>
    <row r="135" spans="1:4" ht="15">
      <c r="A135" s="139" t="s">
        <v>1326</v>
      </c>
      <c r="B135" s="140">
        <v>36</v>
      </c>
      <c r="C135" s="140">
        <v>34</v>
      </c>
      <c r="D135" s="2" t="str">
        <f t="shared" si="2"/>
        <v>ì</v>
      </c>
    </row>
    <row r="136" spans="1:4" ht="15">
      <c r="A136" s="139" t="s">
        <v>1346</v>
      </c>
      <c r="B136" s="140">
        <v>45</v>
      </c>
      <c r="C136" s="140">
        <v>52</v>
      </c>
      <c r="D136" s="2" t="str">
        <f t="shared" si="2"/>
        <v>î</v>
      </c>
    </row>
    <row r="137" spans="1:4" ht="15">
      <c r="A137" s="139" t="s">
        <v>1329</v>
      </c>
      <c r="B137" s="140">
        <v>44</v>
      </c>
      <c r="C137" s="140">
        <v>36</v>
      </c>
      <c r="D137" s="2" t="str">
        <f t="shared" si="2"/>
        <v>ì</v>
      </c>
    </row>
    <row r="138" spans="1:4" ht="15">
      <c r="A138" s="139" t="s">
        <v>1328</v>
      </c>
      <c r="B138" s="140">
        <v>9</v>
      </c>
      <c r="C138" s="140">
        <v>12</v>
      </c>
      <c r="D138" s="2" t="str">
        <f t="shared" si="2"/>
        <v>î</v>
      </c>
    </row>
    <row r="139" spans="1:4" ht="15">
      <c r="A139" s="139" t="s">
        <v>1330</v>
      </c>
      <c r="B139" s="140">
        <v>16</v>
      </c>
      <c r="C139" s="140">
        <v>17</v>
      </c>
      <c r="D139" s="2" t="str">
        <f t="shared" si="2"/>
        <v>î</v>
      </c>
    </row>
    <row r="140" spans="1:4" ht="15">
      <c r="A140" s="139" t="s">
        <v>1332</v>
      </c>
      <c r="B140" s="140">
        <v>9</v>
      </c>
      <c r="C140" s="140">
        <v>13</v>
      </c>
      <c r="D140" s="2" t="str">
        <f t="shared" si="2"/>
        <v>î</v>
      </c>
    </row>
    <row r="141" spans="1:4" ht="15">
      <c r="A141" s="139" t="s">
        <v>1338</v>
      </c>
      <c r="B141" s="140">
        <v>55</v>
      </c>
      <c r="C141" s="140">
        <v>72</v>
      </c>
      <c r="D141" s="2" t="str">
        <f t="shared" si="2"/>
        <v>î</v>
      </c>
    </row>
    <row r="142" spans="1:4" ht="15">
      <c r="A142" s="139" t="s">
        <v>1334</v>
      </c>
      <c r="B142" s="140">
        <v>65</v>
      </c>
      <c r="C142" s="140">
        <v>67</v>
      </c>
      <c r="D142" s="2" t="str">
        <f t="shared" si="2"/>
        <v>î</v>
      </c>
    </row>
    <row r="143" spans="1:4" ht="15">
      <c r="A143" s="139" t="s">
        <v>1344</v>
      </c>
      <c r="B143" s="140">
        <v>102</v>
      </c>
      <c r="C143" s="140">
        <v>122</v>
      </c>
      <c r="D143" s="2" t="str">
        <f t="shared" si="2"/>
        <v>î</v>
      </c>
    </row>
    <row r="144" spans="1:4" ht="15">
      <c r="A144" s="139" t="s">
        <v>1331</v>
      </c>
      <c r="B144" s="140">
        <v>23</v>
      </c>
      <c r="C144" s="140">
        <v>30</v>
      </c>
      <c r="D144" s="2" t="str">
        <f t="shared" si="2"/>
        <v>î</v>
      </c>
    </row>
    <row r="145" spans="1:4" ht="15">
      <c r="A145" s="139" t="s">
        <v>1333</v>
      </c>
      <c r="B145" s="140">
        <v>42</v>
      </c>
      <c r="C145" s="140">
        <v>63</v>
      </c>
      <c r="D145" s="2" t="str">
        <f t="shared" si="2"/>
        <v>î</v>
      </c>
    </row>
    <row r="146" spans="1:4" ht="15">
      <c r="A146" s="139" t="s">
        <v>1350</v>
      </c>
      <c r="B146" s="140">
        <v>90</v>
      </c>
      <c r="C146" s="140">
        <v>104</v>
      </c>
      <c r="D146" s="2" t="str">
        <f t="shared" si="2"/>
        <v>î</v>
      </c>
    </row>
    <row r="147" spans="1:4" ht="15">
      <c r="A147" s="139" t="s">
        <v>1341</v>
      </c>
      <c r="B147" s="140">
        <v>31</v>
      </c>
      <c r="C147" s="140">
        <v>32</v>
      </c>
      <c r="D147" s="2" t="str">
        <f t="shared" si="2"/>
        <v>î</v>
      </c>
    </row>
    <row r="148" spans="1:4" ht="15">
      <c r="A148" s="139" t="s">
        <v>1335</v>
      </c>
      <c r="B148" s="140">
        <v>20</v>
      </c>
      <c r="C148" s="140">
        <v>37</v>
      </c>
      <c r="D148" s="2" t="str">
        <f t="shared" si="2"/>
        <v>î</v>
      </c>
    </row>
    <row r="149" spans="1:4" ht="15">
      <c r="A149" s="139" t="s">
        <v>1327</v>
      </c>
      <c r="B149" s="140">
        <v>45</v>
      </c>
      <c r="C149" s="140">
        <v>43</v>
      </c>
      <c r="D149" s="2" t="str">
        <f t="shared" si="2"/>
        <v>ì</v>
      </c>
    </row>
    <row r="150" spans="1:4" ht="15">
      <c r="A150" s="139" t="s">
        <v>1343</v>
      </c>
      <c r="B150" s="140">
        <v>83</v>
      </c>
      <c r="C150" s="140">
        <v>106</v>
      </c>
      <c r="D150" s="2" t="str">
        <f t="shared" si="2"/>
        <v>î</v>
      </c>
    </row>
    <row r="151" spans="1:4" ht="15">
      <c r="A151" s="139" t="s">
        <v>1320</v>
      </c>
      <c r="B151" s="140">
        <v>29</v>
      </c>
      <c r="C151" s="140">
        <v>33</v>
      </c>
      <c r="D151" s="2" t="str">
        <f t="shared" si="2"/>
        <v>î</v>
      </c>
    </row>
    <row r="152" spans="1:4" ht="15">
      <c r="A152" s="139" t="s">
        <v>1339</v>
      </c>
      <c r="B152" s="140">
        <v>144</v>
      </c>
      <c r="C152" s="140">
        <v>181</v>
      </c>
      <c r="D152" s="2" t="str">
        <f t="shared" si="2"/>
        <v>î</v>
      </c>
    </row>
    <row r="153" spans="1:4" ht="15">
      <c r="A153" s="139" t="s">
        <v>1727</v>
      </c>
      <c r="B153" s="140">
        <v>32</v>
      </c>
      <c r="C153" s="140">
        <v>40</v>
      </c>
      <c r="D153" s="2" t="str">
        <f t="shared" si="2"/>
        <v>î</v>
      </c>
    </row>
    <row r="154" spans="1:4" ht="15">
      <c r="A154" s="139" t="s">
        <v>1728</v>
      </c>
      <c r="B154" s="140">
        <v>12</v>
      </c>
      <c r="C154" s="140">
        <v>15</v>
      </c>
      <c r="D154" s="2" t="str">
        <f t="shared" si="2"/>
        <v>î</v>
      </c>
    </row>
    <row r="155" spans="1:4" ht="15">
      <c r="A155" s="139" t="s">
        <v>1352</v>
      </c>
      <c r="B155" s="140">
        <v>346</v>
      </c>
      <c r="C155" s="140">
        <v>434</v>
      </c>
      <c r="D155" s="2" t="str">
        <f t="shared" si="2"/>
        <v>î</v>
      </c>
    </row>
    <row r="156" spans="1:4" ht="15">
      <c r="A156" s="139" t="s">
        <v>1353</v>
      </c>
      <c r="B156" s="140">
        <v>40</v>
      </c>
      <c r="C156" s="140">
        <v>36</v>
      </c>
      <c r="D156" s="2" t="str">
        <f t="shared" si="2"/>
        <v>ì</v>
      </c>
    </row>
    <row r="157" spans="1:4" ht="15">
      <c r="A157" s="139" t="s">
        <v>1365</v>
      </c>
      <c r="B157" s="140">
        <v>11</v>
      </c>
      <c r="C157" s="140">
        <v>18</v>
      </c>
      <c r="D157" s="2" t="str">
        <f t="shared" si="2"/>
        <v>î</v>
      </c>
    </row>
    <row r="158" spans="1:4" ht="15">
      <c r="A158" s="139" t="s">
        <v>1366</v>
      </c>
      <c r="B158" s="140">
        <v>13</v>
      </c>
      <c r="C158" s="140">
        <v>21</v>
      </c>
      <c r="D158" s="2" t="str">
        <f t="shared" si="2"/>
        <v>î</v>
      </c>
    </row>
    <row r="159" spans="1:4" ht="15">
      <c r="A159" s="139" t="s">
        <v>1377</v>
      </c>
      <c r="B159" s="140">
        <v>15</v>
      </c>
      <c r="C159" s="140">
        <v>16</v>
      </c>
      <c r="D159" s="2" t="str">
        <f t="shared" si="2"/>
        <v>î</v>
      </c>
    </row>
    <row r="160" spans="1:4" ht="15">
      <c r="A160" s="139" t="s">
        <v>1351</v>
      </c>
      <c r="B160" s="140">
        <v>15</v>
      </c>
      <c r="C160" s="140">
        <v>13</v>
      </c>
      <c r="D160" s="2" t="str">
        <f t="shared" si="2"/>
        <v>ì</v>
      </c>
    </row>
    <row r="161" spans="1:4" ht="15">
      <c r="A161" s="139" t="s">
        <v>1357</v>
      </c>
      <c r="B161" s="140">
        <v>5</v>
      </c>
      <c r="C161" s="140">
        <v>5</v>
      </c>
      <c r="D161" s="2" t="str">
        <f t="shared" si="2"/>
        <v>è</v>
      </c>
    </row>
    <row r="162" spans="1:4" ht="15">
      <c r="A162" s="139" t="s">
        <v>1362</v>
      </c>
      <c r="B162" s="140">
        <v>25</v>
      </c>
      <c r="C162" s="140">
        <v>30</v>
      </c>
      <c r="D162" s="2" t="str">
        <f t="shared" si="2"/>
        <v>î</v>
      </c>
    </row>
    <row r="163" spans="1:4" ht="15">
      <c r="A163" s="139" t="s">
        <v>1340</v>
      </c>
      <c r="B163" s="140">
        <v>47</v>
      </c>
      <c r="C163" s="140">
        <v>38</v>
      </c>
      <c r="D163" s="2" t="str">
        <f t="shared" si="2"/>
        <v>ì</v>
      </c>
    </row>
    <row r="164" spans="1:4" ht="15">
      <c r="A164" s="139" t="s">
        <v>1370</v>
      </c>
      <c r="B164" s="140">
        <v>23</v>
      </c>
      <c r="C164" s="140">
        <v>27</v>
      </c>
      <c r="D164" s="2" t="str">
        <f t="shared" si="2"/>
        <v>î</v>
      </c>
    </row>
    <row r="165" spans="1:4" ht="15">
      <c r="A165" s="139" t="s">
        <v>1367</v>
      </c>
      <c r="B165" s="140">
        <v>28</v>
      </c>
      <c r="C165" s="140">
        <v>46</v>
      </c>
      <c r="D165" s="2" t="str">
        <f t="shared" si="2"/>
        <v>î</v>
      </c>
    </row>
    <row r="166" spans="1:4" ht="15">
      <c r="A166" s="139" t="s">
        <v>1358</v>
      </c>
      <c r="B166" s="140">
        <v>12</v>
      </c>
      <c r="C166" s="140">
        <v>10</v>
      </c>
      <c r="D166" s="2" t="str">
        <f t="shared" si="2"/>
        <v>ì</v>
      </c>
    </row>
    <row r="167" spans="1:4" ht="15">
      <c r="A167" s="139" t="s">
        <v>1374</v>
      </c>
      <c r="B167" s="140">
        <v>16</v>
      </c>
      <c r="C167" s="140">
        <v>12</v>
      </c>
      <c r="D167" s="2" t="str">
        <f t="shared" si="2"/>
        <v>ì</v>
      </c>
    </row>
    <row r="168" spans="1:4" ht="15">
      <c r="A168" s="139" t="s">
        <v>1373</v>
      </c>
      <c r="B168" s="140">
        <v>23</v>
      </c>
      <c r="C168" s="140">
        <v>32</v>
      </c>
      <c r="D168" s="2" t="str">
        <f t="shared" si="2"/>
        <v>î</v>
      </c>
    </row>
    <row r="169" spans="1:4" ht="15">
      <c r="A169" s="139" t="s">
        <v>1376</v>
      </c>
      <c r="B169" s="140">
        <v>22</v>
      </c>
      <c r="C169" s="140">
        <v>21</v>
      </c>
      <c r="D169" s="2" t="str">
        <f t="shared" si="2"/>
        <v>ì</v>
      </c>
    </row>
    <row r="170" spans="1:4" ht="15">
      <c r="A170" s="139" t="s">
        <v>1360</v>
      </c>
      <c r="B170" s="140">
        <v>9</v>
      </c>
      <c r="C170" s="140">
        <v>16</v>
      </c>
      <c r="D170" s="2" t="str">
        <f t="shared" si="2"/>
        <v>î</v>
      </c>
    </row>
    <row r="171" spans="1:4" ht="15">
      <c r="A171" s="139" t="s">
        <v>1372</v>
      </c>
      <c r="B171" s="140">
        <v>9</v>
      </c>
      <c r="C171" s="140">
        <v>22</v>
      </c>
      <c r="D171" s="2" t="str">
        <f t="shared" si="2"/>
        <v>î</v>
      </c>
    </row>
    <row r="172" spans="1:4" ht="15">
      <c r="A172" s="139" t="s">
        <v>1369</v>
      </c>
      <c r="B172" s="140">
        <v>23</v>
      </c>
      <c r="C172" s="140">
        <v>18</v>
      </c>
      <c r="D172" s="2" t="str">
        <f t="shared" si="2"/>
        <v>ì</v>
      </c>
    </row>
    <row r="173" spans="1:4" ht="15">
      <c r="A173" s="139" t="s">
        <v>1375</v>
      </c>
      <c r="B173" s="140">
        <v>31</v>
      </c>
      <c r="C173" s="140">
        <v>20</v>
      </c>
      <c r="D173" s="2" t="str">
        <f t="shared" si="2"/>
        <v>ì</v>
      </c>
    </row>
    <row r="174" spans="1:4" ht="15">
      <c r="A174" s="139" t="s">
        <v>1359</v>
      </c>
      <c r="B174" s="140">
        <v>17</v>
      </c>
      <c r="C174" s="140">
        <v>27</v>
      </c>
      <c r="D174" s="2" t="str">
        <f t="shared" si="2"/>
        <v>î</v>
      </c>
    </row>
    <row r="175" spans="1:4" ht="15">
      <c r="A175" s="139" t="s">
        <v>1361</v>
      </c>
      <c r="B175" s="140">
        <v>3</v>
      </c>
      <c r="C175" s="140">
        <v>8</v>
      </c>
      <c r="D175" s="2" t="str">
        <f t="shared" si="2"/>
        <v>î</v>
      </c>
    </row>
    <row r="176" spans="1:4" ht="15">
      <c r="A176" s="139" t="s">
        <v>1356</v>
      </c>
      <c r="B176" s="140">
        <v>3</v>
      </c>
      <c r="C176" s="140">
        <v>3</v>
      </c>
      <c r="D176" s="2" t="str">
        <f t="shared" si="2"/>
        <v>è</v>
      </c>
    </row>
    <row r="177" spans="1:4" ht="15">
      <c r="A177" s="139" t="s">
        <v>1355</v>
      </c>
      <c r="B177" s="140">
        <v>27</v>
      </c>
      <c r="C177" s="140">
        <v>18</v>
      </c>
      <c r="D177" s="2" t="str">
        <f t="shared" si="2"/>
        <v>ì</v>
      </c>
    </row>
    <row r="178" spans="1:4" ht="15">
      <c r="A178" s="139" t="s">
        <v>1354</v>
      </c>
      <c r="B178" s="140">
        <v>20</v>
      </c>
      <c r="C178" s="140">
        <v>29</v>
      </c>
      <c r="D178" s="2" t="str">
        <f t="shared" si="2"/>
        <v>î</v>
      </c>
    </row>
    <row r="179" spans="1:4" ht="15">
      <c r="A179" s="139" t="s">
        <v>1363</v>
      </c>
      <c r="B179" s="140">
        <v>21</v>
      </c>
      <c r="C179" s="140">
        <v>26</v>
      </c>
      <c r="D179" s="2" t="str">
        <f t="shared" si="2"/>
        <v>î</v>
      </c>
    </row>
    <row r="180" spans="1:4" ht="15">
      <c r="A180" s="139" t="s">
        <v>1729</v>
      </c>
      <c r="B180" s="140">
        <v>20</v>
      </c>
      <c r="C180" s="140">
        <v>20</v>
      </c>
      <c r="D180" s="2" t="str">
        <f t="shared" si="2"/>
        <v>è</v>
      </c>
    </row>
    <row r="181" spans="1:4" ht="15">
      <c r="A181" s="139" t="s">
        <v>1730</v>
      </c>
      <c r="B181" s="140">
        <v>32</v>
      </c>
      <c r="C181" s="140">
        <v>61</v>
      </c>
      <c r="D181" s="2" t="str">
        <f t="shared" si="2"/>
        <v>î</v>
      </c>
    </row>
    <row r="182" spans="1:4" ht="15">
      <c r="A182" s="139" t="s">
        <v>1299</v>
      </c>
      <c r="B182" s="140">
        <v>243</v>
      </c>
      <c r="C182" s="140">
        <v>239</v>
      </c>
      <c r="D182" s="2" t="str">
        <f t="shared" si="2"/>
        <v>ì</v>
      </c>
    </row>
    <row r="183" spans="1:4" ht="15">
      <c r="A183" s="139" t="s">
        <v>1364</v>
      </c>
      <c r="B183" s="140">
        <v>97</v>
      </c>
      <c r="C183" s="140">
        <v>111</v>
      </c>
      <c r="D183" s="2" t="str">
        <f t="shared" si="2"/>
        <v>î</v>
      </c>
    </row>
    <row r="184" spans="1:4" ht="15">
      <c r="A184" s="139" t="s">
        <v>1324</v>
      </c>
      <c r="B184" s="140">
        <v>63</v>
      </c>
      <c r="C184" s="140">
        <v>66</v>
      </c>
      <c r="D184" s="2" t="str">
        <f t="shared" si="2"/>
        <v>î</v>
      </c>
    </row>
    <row r="185" spans="1:4" ht="15">
      <c r="A185" s="139" t="s">
        <v>1386</v>
      </c>
      <c r="B185" s="140">
        <v>1</v>
      </c>
      <c r="C185" s="140">
        <v>0</v>
      </c>
      <c r="D185" s="2" t="str">
        <f t="shared" si="2"/>
        <v>ì</v>
      </c>
    </row>
    <row r="186" spans="1:4" ht="15">
      <c r="A186" s="139" t="s">
        <v>1389</v>
      </c>
      <c r="B186" s="140">
        <v>7</v>
      </c>
      <c r="C186" s="140">
        <v>4</v>
      </c>
      <c r="D186" s="2" t="str">
        <f t="shared" si="2"/>
        <v>ì</v>
      </c>
    </row>
    <row r="187" spans="1:4" ht="15">
      <c r="A187" s="139" t="s">
        <v>1395</v>
      </c>
      <c r="B187" s="140">
        <v>7</v>
      </c>
      <c r="C187" s="140">
        <v>5</v>
      </c>
      <c r="D187" s="2" t="str">
        <f t="shared" si="2"/>
        <v>ì</v>
      </c>
    </row>
    <row r="188" spans="1:4" ht="15">
      <c r="A188" s="139" t="s">
        <v>1396</v>
      </c>
      <c r="B188" s="140">
        <v>15</v>
      </c>
      <c r="C188" s="140">
        <v>16</v>
      </c>
      <c r="D188" s="2" t="str">
        <f t="shared" si="2"/>
        <v>î</v>
      </c>
    </row>
    <row r="189" spans="1:4" ht="15">
      <c r="A189" s="139" t="s">
        <v>1390</v>
      </c>
      <c r="B189" s="140">
        <v>17</v>
      </c>
      <c r="C189" s="140">
        <v>28</v>
      </c>
      <c r="D189" s="2" t="str">
        <f t="shared" si="2"/>
        <v>î</v>
      </c>
    </row>
    <row r="190" spans="1:4" ht="15">
      <c r="A190" s="139" t="s">
        <v>1380</v>
      </c>
      <c r="B190" s="140">
        <v>22</v>
      </c>
      <c r="C190" s="140">
        <v>16</v>
      </c>
      <c r="D190" s="2" t="str">
        <f t="shared" si="2"/>
        <v>ì</v>
      </c>
    </row>
    <row r="191" spans="1:4" ht="15">
      <c r="A191" s="139" t="s">
        <v>1399</v>
      </c>
      <c r="B191" s="140">
        <v>14</v>
      </c>
      <c r="C191" s="140">
        <v>19</v>
      </c>
      <c r="D191" s="2" t="str">
        <f t="shared" si="2"/>
        <v>î</v>
      </c>
    </row>
    <row r="192" spans="1:4" ht="15">
      <c r="A192" s="139" t="s">
        <v>1398</v>
      </c>
      <c r="B192" s="140">
        <v>20</v>
      </c>
      <c r="C192" s="140">
        <v>18</v>
      </c>
      <c r="D192" s="2" t="str">
        <f t="shared" si="2"/>
        <v>ì</v>
      </c>
    </row>
    <row r="193" spans="1:4" ht="15">
      <c r="A193" s="139" t="s">
        <v>1387</v>
      </c>
      <c r="B193" s="140">
        <v>16</v>
      </c>
      <c r="C193" s="140">
        <v>15</v>
      </c>
      <c r="D193" s="2" t="str">
        <f t="shared" si="2"/>
        <v>ì</v>
      </c>
    </row>
    <row r="194" spans="1:4" ht="15">
      <c r="A194" s="139" t="s">
        <v>1379</v>
      </c>
      <c r="B194" s="140">
        <v>33</v>
      </c>
      <c r="C194" s="140">
        <v>34</v>
      </c>
      <c r="D194" s="2" t="str">
        <f t="shared" si="2"/>
        <v>î</v>
      </c>
    </row>
    <row r="195" spans="1:4" ht="15">
      <c r="A195" s="139" t="s">
        <v>1313</v>
      </c>
      <c r="B195" s="140">
        <v>38</v>
      </c>
      <c r="C195" s="140">
        <v>29</v>
      </c>
      <c r="D195" s="2" t="str">
        <f t="shared" ref="D195:D248" si="3">IF(C195&lt;B195,$J$2,IF(C195&gt;B195,$H$2,$I$2))</f>
        <v>ì</v>
      </c>
    </row>
    <row r="196" spans="1:4" ht="15">
      <c r="A196" s="139" t="s">
        <v>1382</v>
      </c>
      <c r="B196" s="140">
        <v>11</v>
      </c>
      <c r="C196" s="140">
        <v>8</v>
      </c>
      <c r="D196" s="2" t="str">
        <f t="shared" si="3"/>
        <v>ì</v>
      </c>
    </row>
    <row r="197" spans="1:4" ht="15">
      <c r="A197" s="139" t="s">
        <v>1391</v>
      </c>
      <c r="B197" s="140">
        <v>13</v>
      </c>
      <c r="C197" s="140">
        <v>9</v>
      </c>
      <c r="D197" s="2" t="str">
        <f t="shared" si="3"/>
        <v>ì</v>
      </c>
    </row>
    <row r="198" spans="1:4" ht="15">
      <c r="A198" s="139" t="s">
        <v>1381</v>
      </c>
      <c r="B198" s="140">
        <v>9</v>
      </c>
      <c r="C198" s="140">
        <v>23</v>
      </c>
      <c r="D198" s="2" t="str">
        <f t="shared" si="3"/>
        <v>î</v>
      </c>
    </row>
    <row r="199" spans="1:4" ht="15">
      <c r="A199" s="139" t="s">
        <v>1304</v>
      </c>
      <c r="B199" s="140">
        <v>26</v>
      </c>
      <c r="C199" s="140">
        <v>34</v>
      </c>
      <c r="D199" s="2" t="str">
        <f t="shared" si="3"/>
        <v>î</v>
      </c>
    </row>
    <row r="200" spans="1:4" ht="15">
      <c r="A200" s="139" t="s">
        <v>1384</v>
      </c>
      <c r="B200" s="140">
        <v>12</v>
      </c>
      <c r="C200" s="140">
        <v>14</v>
      </c>
      <c r="D200" s="2" t="str">
        <f t="shared" si="3"/>
        <v>î</v>
      </c>
    </row>
    <row r="201" spans="1:4" ht="15">
      <c r="A201" s="139" t="s">
        <v>1388</v>
      </c>
      <c r="B201" s="140">
        <v>18</v>
      </c>
      <c r="C201" s="140">
        <v>37</v>
      </c>
      <c r="D201" s="2" t="str">
        <f t="shared" si="3"/>
        <v>î</v>
      </c>
    </row>
    <row r="202" spans="1:4" ht="15">
      <c r="A202" s="139" t="s">
        <v>1385</v>
      </c>
      <c r="B202" s="140">
        <v>21</v>
      </c>
      <c r="C202" s="140">
        <v>30</v>
      </c>
      <c r="D202" s="2" t="str">
        <f t="shared" si="3"/>
        <v>î</v>
      </c>
    </row>
    <row r="203" spans="1:4" ht="15">
      <c r="A203" s="139" t="s">
        <v>1397</v>
      </c>
      <c r="B203" s="140">
        <v>23</v>
      </c>
      <c r="C203" s="140">
        <v>28</v>
      </c>
      <c r="D203" s="2" t="str">
        <f t="shared" si="3"/>
        <v>î</v>
      </c>
    </row>
    <row r="204" spans="1:4" ht="15">
      <c r="A204" s="139" t="s">
        <v>1394</v>
      </c>
      <c r="B204" s="140">
        <v>56</v>
      </c>
      <c r="C204" s="140">
        <v>44</v>
      </c>
      <c r="D204" s="2" t="str">
        <f t="shared" si="3"/>
        <v>ì</v>
      </c>
    </row>
    <row r="205" spans="1:4" ht="15">
      <c r="A205" s="139" t="s">
        <v>1416</v>
      </c>
      <c r="B205" s="140">
        <v>265</v>
      </c>
      <c r="C205" s="140">
        <v>243</v>
      </c>
      <c r="D205" s="2" t="str">
        <f t="shared" si="3"/>
        <v>ì</v>
      </c>
    </row>
    <row r="206" spans="1:4" ht="15">
      <c r="A206" s="139" t="s">
        <v>1383</v>
      </c>
      <c r="B206" s="140">
        <v>87</v>
      </c>
      <c r="C206" s="140">
        <v>107</v>
      </c>
      <c r="D206" s="2" t="str">
        <f t="shared" si="3"/>
        <v>î</v>
      </c>
    </row>
    <row r="207" spans="1:4" ht="15">
      <c r="A207" s="139" t="s">
        <v>1392</v>
      </c>
      <c r="B207" s="140">
        <v>96</v>
      </c>
      <c r="C207" s="140">
        <v>89</v>
      </c>
      <c r="D207" s="2" t="str">
        <f t="shared" si="3"/>
        <v>ì</v>
      </c>
    </row>
    <row r="208" spans="1:4" ht="15">
      <c r="A208" s="139" t="s">
        <v>1378</v>
      </c>
      <c r="B208" s="140">
        <v>99</v>
      </c>
      <c r="C208" s="140">
        <v>106</v>
      </c>
      <c r="D208" s="2" t="str">
        <f t="shared" si="3"/>
        <v>î</v>
      </c>
    </row>
    <row r="209" spans="1:4" ht="15">
      <c r="A209" s="139" t="s">
        <v>1401</v>
      </c>
      <c r="B209" s="140">
        <v>74</v>
      </c>
      <c r="C209" s="140">
        <v>69</v>
      </c>
      <c r="D209" s="2" t="str">
        <f t="shared" si="3"/>
        <v>ì</v>
      </c>
    </row>
    <row r="210" spans="1:4" ht="15">
      <c r="A210" s="139" t="s">
        <v>1345</v>
      </c>
      <c r="B210" s="140">
        <v>147</v>
      </c>
      <c r="C210" s="140">
        <v>175</v>
      </c>
      <c r="D210" s="2" t="str">
        <f t="shared" si="3"/>
        <v>î</v>
      </c>
    </row>
    <row r="211" spans="1:4" ht="15">
      <c r="A211" s="139" t="s">
        <v>1368</v>
      </c>
      <c r="B211" s="140">
        <v>208</v>
      </c>
      <c r="C211" s="140">
        <v>218</v>
      </c>
      <c r="D211" s="2" t="str">
        <f t="shared" si="3"/>
        <v>î</v>
      </c>
    </row>
    <row r="212" spans="1:4" ht="15">
      <c r="A212" s="139" t="s">
        <v>1410</v>
      </c>
      <c r="B212" s="140">
        <v>207</v>
      </c>
      <c r="C212" s="140">
        <v>208</v>
      </c>
      <c r="D212" s="2" t="str">
        <f t="shared" si="3"/>
        <v>î</v>
      </c>
    </row>
    <row r="213" spans="1:4" ht="15">
      <c r="A213" s="139" t="s">
        <v>1421</v>
      </c>
      <c r="B213" s="140">
        <v>92</v>
      </c>
      <c r="C213" s="140">
        <v>140</v>
      </c>
      <c r="D213" s="2" t="str">
        <f t="shared" si="3"/>
        <v>î</v>
      </c>
    </row>
    <row r="214" spans="1:4" ht="15">
      <c r="A214" s="139" t="s">
        <v>1405</v>
      </c>
      <c r="B214" s="140">
        <v>15</v>
      </c>
      <c r="C214" s="140">
        <v>16</v>
      </c>
      <c r="D214" s="2" t="str">
        <f t="shared" si="3"/>
        <v>î</v>
      </c>
    </row>
    <row r="215" spans="1:4" ht="15">
      <c r="A215" s="139" t="s">
        <v>1406</v>
      </c>
      <c r="B215" s="140">
        <v>38</v>
      </c>
      <c r="C215" s="140">
        <v>47</v>
      </c>
      <c r="D215" s="2" t="str">
        <f t="shared" si="3"/>
        <v>î</v>
      </c>
    </row>
    <row r="216" spans="1:4" ht="15">
      <c r="A216" s="139" t="s">
        <v>1393</v>
      </c>
      <c r="B216" s="140">
        <v>263</v>
      </c>
      <c r="C216" s="140">
        <v>290</v>
      </c>
      <c r="D216" s="2" t="str">
        <f t="shared" si="3"/>
        <v>î</v>
      </c>
    </row>
    <row r="217" spans="1:4" ht="15">
      <c r="A217" s="139" t="s">
        <v>1310</v>
      </c>
      <c r="B217" s="140">
        <v>67</v>
      </c>
      <c r="C217" s="140">
        <v>95</v>
      </c>
      <c r="D217" s="2" t="str">
        <f t="shared" si="3"/>
        <v>î</v>
      </c>
    </row>
    <row r="218" spans="1:4" ht="15">
      <c r="A218" s="139" t="s">
        <v>1400</v>
      </c>
      <c r="B218" s="140">
        <v>119</v>
      </c>
      <c r="C218" s="140">
        <v>119</v>
      </c>
      <c r="D218" s="2" t="str">
        <f t="shared" si="3"/>
        <v>è</v>
      </c>
    </row>
    <row r="219" spans="1:4" ht="15">
      <c r="A219" s="139" t="s">
        <v>1308</v>
      </c>
      <c r="B219" s="140">
        <v>81</v>
      </c>
      <c r="C219" s="140">
        <v>106</v>
      </c>
      <c r="D219" s="2" t="str">
        <f t="shared" si="3"/>
        <v>î</v>
      </c>
    </row>
    <row r="220" spans="1:4" ht="15">
      <c r="A220" s="139" t="s">
        <v>1413</v>
      </c>
      <c r="B220" s="140">
        <v>162</v>
      </c>
      <c r="C220" s="140">
        <v>206</v>
      </c>
      <c r="D220" s="2" t="str">
        <f t="shared" si="3"/>
        <v>î</v>
      </c>
    </row>
    <row r="221" spans="1:4" ht="15">
      <c r="A221" s="139" t="s">
        <v>1337</v>
      </c>
      <c r="B221" s="140">
        <v>101</v>
      </c>
      <c r="C221" s="140">
        <v>87</v>
      </c>
      <c r="D221" s="2" t="str">
        <f t="shared" si="3"/>
        <v>ì</v>
      </c>
    </row>
    <row r="222" spans="1:4" ht="15">
      <c r="A222" s="139" t="s">
        <v>1420</v>
      </c>
      <c r="B222" s="140">
        <v>49</v>
      </c>
      <c r="C222" s="140">
        <v>50</v>
      </c>
      <c r="D222" s="2" t="str">
        <f t="shared" si="3"/>
        <v>î</v>
      </c>
    </row>
    <row r="223" spans="1:4" ht="15">
      <c r="A223" s="139" t="s">
        <v>1402</v>
      </c>
      <c r="B223" s="140">
        <v>4</v>
      </c>
      <c r="C223" s="140">
        <v>8</v>
      </c>
      <c r="D223" s="2" t="str">
        <f t="shared" si="3"/>
        <v>î</v>
      </c>
    </row>
    <row r="224" spans="1:4" ht="15">
      <c r="A224" s="139" t="s">
        <v>1407</v>
      </c>
      <c r="B224" s="140">
        <v>42</v>
      </c>
      <c r="C224" s="140">
        <v>45</v>
      </c>
      <c r="D224" s="2" t="str">
        <f t="shared" si="3"/>
        <v>î</v>
      </c>
    </row>
    <row r="225" spans="1:4" ht="15">
      <c r="A225" s="139" t="s">
        <v>1417</v>
      </c>
      <c r="B225" s="140">
        <v>36</v>
      </c>
      <c r="C225" s="140">
        <v>48</v>
      </c>
      <c r="D225" s="2" t="str">
        <f t="shared" si="3"/>
        <v>î</v>
      </c>
    </row>
    <row r="226" spans="1:4" ht="15">
      <c r="A226" s="139" t="s">
        <v>1418</v>
      </c>
      <c r="B226" s="140">
        <v>127</v>
      </c>
      <c r="C226" s="140">
        <v>154</v>
      </c>
      <c r="D226" s="2" t="str">
        <f t="shared" si="3"/>
        <v>î</v>
      </c>
    </row>
    <row r="227" spans="1:4" ht="15">
      <c r="A227" s="139" t="s">
        <v>1408</v>
      </c>
      <c r="B227" s="140">
        <v>63</v>
      </c>
      <c r="C227" s="140">
        <v>60</v>
      </c>
      <c r="D227" s="2" t="str">
        <f t="shared" si="3"/>
        <v>ì</v>
      </c>
    </row>
    <row r="228" spans="1:4" ht="15">
      <c r="A228" s="139" t="s">
        <v>1415</v>
      </c>
      <c r="B228" s="140">
        <v>98</v>
      </c>
      <c r="C228" s="140">
        <v>99</v>
      </c>
      <c r="D228" s="2" t="str">
        <f t="shared" si="3"/>
        <v>î</v>
      </c>
    </row>
    <row r="229" spans="1:4" ht="15">
      <c r="A229" s="139" t="s">
        <v>1404</v>
      </c>
      <c r="B229" s="140">
        <v>45</v>
      </c>
      <c r="C229" s="140">
        <v>55</v>
      </c>
      <c r="D229" s="2" t="str">
        <f t="shared" si="3"/>
        <v>î</v>
      </c>
    </row>
    <row r="230" spans="1:4" ht="15">
      <c r="A230" s="139" t="s">
        <v>1412</v>
      </c>
      <c r="B230" s="140">
        <v>33</v>
      </c>
      <c r="C230" s="140">
        <v>37</v>
      </c>
      <c r="D230" s="2" t="str">
        <f t="shared" si="3"/>
        <v>î</v>
      </c>
    </row>
    <row r="231" spans="1:4" ht="15">
      <c r="A231" s="139" t="s">
        <v>1423</v>
      </c>
      <c r="B231" s="140">
        <v>170</v>
      </c>
      <c r="C231" s="140">
        <v>154</v>
      </c>
      <c r="D231" s="2" t="str">
        <f t="shared" si="3"/>
        <v>ì</v>
      </c>
    </row>
    <row r="232" spans="1:4" ht="15">
      <c r="A232" s="139" t="s">
        <v>1422</v>
      </c>
      <c r="B232" s="140">
        <v>93</v>
      </c>
      <c r="C232" s="140">
        <v>79</v>
      </c>
      <c r="D232" s="2" t="str">
        <f t="shared" si="3"/>
        <v>ì</v>
      </c>
    </row>
    <row r="233" spans="1:4" ht="15">
      <c r="A233" s="139" t="s">
        <v>1411</v>
      </c>
      <c r="B233" s="140">
        <v>24</v>
      </c>
      <c r="C233" s="140">
        <v>30</v>
      </c>
      <c r="D233" s="2" t="str">
        <f t="shared" si="3"/>
        <v>î</v>
      </c>
    </row>
    <row r="234" spans="1:4" ht="15">
      <c r="A234" s="139" t="s">
        <v>1403</v>
      </c>
      <c r="B234" s="140">
        <v>56</v>
      </c>
      <c r="C234" s="140">
        <v>49</v>
      </c>
      <c r="D234" s="2" t="str">
        <f t="shared" si="3"/>
        <v>ì</v>
      </c>
    </row>
    <row r="235" spans="1:4" ht="15">
      <c r="A235" s="139" t="s">
        <v>1371</v>
      </c>
      <c r="B235" s="140">
        <v>75</v>
      </c>
      <c r="C235" s="140">
        <v>84</v>
      </c>
      <c r="D235" s="2" t="str">
        <f t="shared" si="3"/>
        <v>î</v>
      </c>
    </row>
    <row r="236" spans="1:4" ht="15">
      <c r="A236" s="139" t="s">
        <v>1409</v>
      </c>
      <c r="B236" s="140">
        <v>224</v>
      </c>
      <c r="C236" s="140">
        <v>216</v>
      </c>
      <c r="D236" s="2" t="str">
        <f t="shared" si="3"/>
        <v>ì</v>
      </c>
    </row>
    <row r="237" spans="1:4" ht="15">
      <c r="A237" s="139" t="s">
        <v>1731</v>
      </c>
      <c r="B237" s="140">
        <v>1192</v>
      </c>
      <c r="C237" s="140">
        <v>1410</v>
      </c>
      <c r="D237" s="2" t="str">
        <f t="shared" si="3"/>
        <v>î</v>
      </c>
    </row>
    <row r="238" spans="1:4" ht="15">
      <c r="A238" s="139" t="s">
        <v>1732</v>
      </c>
      <c r="B238" s="140">
        <v>716</v>
      </c>
      <c r="C238" s="140">
        <v>946</v>
      </c>
      <c r="D238" s="2" t="str">
        <f t="shared" si="3"/>
        <v>î</v>
      </c>
    </row>
    <row r="239" spans="1:4" ht="15">
      <c r="A239" s="139" t="s">
        <v>1424</v>
      </c>
      <c r="B239" s="140">
        <v>195</v>
      </c>
      <c r="C239" s="140">
        <v>220</v>
      </c>
      <c r="D239" s="2" t="str">
        <f t="shared" si="3"/>
        <v>î</v>
      </c>
    </row>
    <row r="240" spans="1:4" ht="15">
      <c r="A240" s="139" t="s">
        <v>1425</v>
      </c>
      <c r="B240" s="140">
        <v>164</v>
      </c>
      <c r="C240" s="140">
        <v>192</v>
      </c>
      <c r="D240" s="2" t="str">
        <f t="shared" si="3"/>
        <v>î</v>
      </c>
    </row>
    <row r="241" spans="1:4" ht="15">
      <c r="A241" s="139"/>
      <c r="B241" s="140">
        <v>503</v>
      </c>
      <c r="C241" s="140">
        <v>571</v>
      </c>
      <c r="D241" s="2" t="str">
        <f t="shared" si="3"/>
        <v>î</v>
      </c>
    </row>
    <row r="242" spans="1:4" ht="15">
      <c r="A242" s="139" t="s">
        <v>1530</v>
      </c>
      <c r="B242" s="140">
        <v>1972</v>
      </c>
      <c r="C242" s="140">
        <v>2316</v>
      </c>
      <c r="D242" s="2" t="str">
        <f t="shared" si="3"/>
        <v>î</v>
      </c>
    </row>
    <row r="243" spans="1:4" ht="15">
      <c r="A243" s="139" t="s">
        <v>1531</v>
      </c>
      <c r="B243" s="140">
        <v>1509</v>
      </c>
      <c r="C243" s="140">
        <v>1777</v>
      </c>
      <c r="D243" s="2" t="str">
        <f t="shared" si="3"/>
        <v>î</v>
      </c>
    </row>
    <row r="244" spans="1:4" ht="15">
      <c r="A244" s="139" t="s">
        <v>1532</v>
      </c>
      <c r="B244" s="140">
        <v>850</v>
      </c>
      <c r="C244" s="140">
        <v>943</v>
      </c>
      <c r="D244" s="2" t="str">
        <f t="shared" si="3"/>
        <v>î</v>
      </c>
    </row>
    <row r="245" spans="1:4" ht="15">
      <c r="A245" s="139" t="s">
        <v>1533</v>
      </c>
      <c r="B245" s="140">
        <v>890</v>
      </c>
      <c r="C245" s="140">
        <v>916</v>
      </c>
      <c r="D245" s="2" t="str">
        <f t="shared" si="3"/>
        <v>î</v>
      </c>
    </row>
    <row r="246" spans="1:4" ht="15">
      <c r="A246" s="139" t="s">
        <v>1534</v>
      </c>
      <c r="B246" s="140">
        <v>5079</v>
      </c>
      <c r="C246" s="140">
        <v>5818</v>
      </c>
      <c r="D246" s="2" t="str">
        <f t="shared" si="3"/>
        <v>î</v>
      </c>
    </row>
    <row r="247" spans="1:4" ht="15">
      <c r="A247" s="139"/>
      <c r="B247" s="140">
        <v>503</v>
      </c>
      <c r="C247" s="140">
        <v>571</v>
      </c>
      <c r="D247" s="2" t="str">
        <f t="shared" si="3"/>
        <v>î</v>
      </c>
    </row>
    <row r="248" spans="1:4" ht="15">
      <c r="A248" s="139" t="s">
        <v>1535</v>
      </c>
      <c r="B248" s="140">
        <v>10300</v>
      </c>
      <c r="C248" s="140">
        <v>11770</v>
      </c>
      <c r="D248" s="2" t="str">
        <f t="shared" si="3"/>
        <v>î</v>
      </c>
    </row>
  </sheetData>
  <conditionalFormatting sqref="D2:D248">
    <cfRule type="cellIs" dxfId="3" priority="11" stopIfTrue="1" operator="equal">
      <formula>$B$19</formula>
    </cfRule>
    <cfRule type="cellIs" dxfId="2" priority="12" stopIfTrue="1" operator="equal">
      <formula>$A$19</formula>
    </cfRule>
    <cfRule type="cellIs" dxfId="1" priority="13" stopIfTrue="1" operator="equal">
      <formula>#REF!</formula>
    </cfRule>
  </conditionalFormatting>
  <conditionalFormatting sqref="B2:C28">
    <cfRule type="cellIs" dxfId="0" priority="4" operator="lessThan">
      <formula>5</formula>
    </cfRule>
  </conditionalFormatting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14</vt:i4>
      </vt:variant>
      <vt:variant>
        <vt:lpstr>Plages nommées</vt:lpstr>
      </vt:variant>
      <vt:variant>
        <vt:i4>5</vt:i4>
      </vt:variant>
    </vt:vector>
  </HeadingPairs>
  <TitlesOfParts>
    <vt:vector size="19" baseType="lpstr">
      <vt:lpstr>Profil</vt:lpstr>
      <vt:lpstr>Alim</vt:lpstr>
      <vt:lpstr>Date</vt:lpstr>
      <vt:lpstr>Nomen</vt:lpstr>
      <vt:lpstr>DEFMABCDE_RSA</vt:lpstr>
      <vt:lpstr>TYPO_ABC</vt:lpstr>
      <vt:lpstr>TYPO_ABC_RSA</vt:lpstr>
      <vt:lpstr>Entree</vt:lpstr>
      <vt:lpstr>Sortie</vt:lpstr>
      <vt:lpstr>Métiers</vt:lpstr>
      <vt:lpstr>FORM_RSA</vt:lpstr>
      <vt:lpstr>FORM_RSA_DOMAINES</vt:lpstr>
      <vt:lpstr>RET_EMPLOI</vt:lpstr>
      <vt:lpstr>rome</vt:lpstr>
      <vt:lpstr>Bassin</vt:lpstr>
      <vt:lpstr>Canton</vt:lpstr>
      <vt:lpstr>Département_Région</vt:lpstr>
      <vt:lpstr>EPCI</vt:lpstr>
      <vt:lpstr>Profil!Zone_d_impression</vt:lpstr>
    </vt:vector>
  </TitlesOfParts>
  <Company>Pole Emploi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Chiffres de l'emploi par Commune 27</dc:title>
  <dc:creator>christellegouley</dc:creator>
  <cp:lastModifiedBy>BOUVIER Julie</cp:lastModifiedBy>
  <cp:lastPrinted>2024-02-13T09:24:15Z</cp:lastPrinted>
  <dcterms:created xsi:type="dcterms:W3CDTF">2011-11-15T10:39:21Z</dcterms:created>
  <dcterms:modified xsi:type="dcterms:W3CDTF">2024-02-13T09:26:22Z</dcterms:modified>
</cp:coreProperties>
</file>